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namedSheetViews/namedSheetView1.xml" ContentType="application/vnd.ms-excel.namedsheetview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omments3.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codeName="ThisWorkbook" defaultThemeVersion="166925"/>
  <mc:AlternateContent xmlns:mc="http://schemas.openxmlformats.org/markup-compatibility/2006">
    <mc:Choice Requires="x15">
      <x15ac:absPath xmlns:x15ac="http://schemas.microsoft.com/office/spreadsheetml/2010/11/ac" url="/Users/WilliamComp/Dropbox/My Mac (Williams-MacBook-Pro-3.local)/Documents/"/>
    </mc:Choice>
  </mc:AlternateContent>
  <xr:revisionPtr revIDLastSave="0" documentId="8_{6BAEFE33-4A75-674E-8923-D74C5BF3E45E}" xr6:coauthVersionLast="47" xr6:coauthVersionMax="47" xr10:uidLastSave="{00000000-0000-0000-0000-000000000000}"/>
  <bookViews>
    <workbookView xWindow="0" yWindow="500" windowWidth="23260" windowHeight="12460" xr2:uid="{4D630F6C-5A39-43F8-87ED-3C1A16E6252D}"/>
  </bookViews>
  <sheets>
    <sheet name="Data" sheetId="1" r:id="rId1"/>
    <sheet name="Bank" sheetId="15" r:id="rId2"/>
    <sheet name="Heat Maps" sheetId="3" r:id="rId3"/>
    <sheet name="Waterfall Graphic" sheetId="5" r:id="rId4"/>
    <sheet name="Chart Tables" sheetId="2" r:id="rId5"/>
    <sheet name="Charts" sheetId="4" r:id="rId6"/>
    <sheet name="Jan 2021 Additions" sheetId="6" r:id="rId7"/>
    <sheet name="Jan 2021 Edits" sheetId="7" r:id="rId8"/>
    <sheet name="Oct 2021 Additions" sheetId="9" r:id="rId9"/>
    <sheet name="Oct 2021 Edits" sheetId="10" r:id="rId10"/>
    <sheet name="May 2022 Additions" sheetId="13" r:id="rId11"/>
    <sheet name="2023" sheetId="16" r:id="rId12"/>
    <sheet name="Changlog" sheetId="11" r:id="rId13"/>
  </sheets>
  <definedNames>
    <definedName name="_xlnm._FilterDatabase" localSheetId="0" hidden="1">Data!$A$1:$BQ$252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55" i="1" l="1"/>
  <c r="AX155" i="1" s="1"/>
  <c r="AB155" i="1"/>
  <c r="S155" i="1"/>
  <c r="R155" i="1" s="1"/>
  <c r="J155" i="1"/>
  <c r="BP171" i="1"/>
  <c r="BP184" i="1"/>
  <c r="BP248" i="1"/>
  <c r="BP153" i="1"/>
  <c r="BP124" i="1"/>
  <c r="BP45" i="1"/>
  <c r="BP71" i="1"/>
  <c r="BP154" i="1"/>
  <c r="BP211" i="1"/>
  <c r="BP46" i="1"/>
  <c r="BP77" i="1"/>
  <c r="BP149" i="1"/>
  <c r="BP183" i="1"/>
  <c r="BP141" i="1"/>
  <c r="BP3" i="1"/>
  <c r="BP85" i="1"/>
  <c r="BP160" i="1"/>
  <c r="BP36" i="1"/>
  <c r="BP38" i="1"/>
  <c r="BP202" i="1"/>
  <c r="BP187" i="1"/>
  <c r="BP208" i="1"/>
  <c r="BP207" i="1"/>
  <c r="BP185" i="1"/>
  <c r="BP76" i="1"/>
  <c r="BP68" i="1"/>
  <c r="BP227" i="1"/>
  <c r="BP186" i="1"/>
  <c r="BP37" i="1"/>
  <c r="BP117" i="1"/>
  <c r="BP72" i="1"/>
  <c r="BP241" i="1"/>
  <c r="BP162" i="1"/>
  <c r="BP145" i="1"/>
  <c r="BP235" i="1"/>
  <c r="BP230" i="1"/>
  <c r="BP43" i="1"/>
  <c r="BP107" i="1"/>
  <c r="BP138" i="1"/>
  <c r="BP63" i="1"/>
  <c r="BP132" i="1"/>
  <c r="BP48" i="1"/>
  <c r="BP108" i="1"/>
  <c r="BP223" i="1"/>
  <c r="BP143" i="1"/>
  <c r="BP25" i="1"/>
  <c r="BP155" i="1"/>
  <c r="BP123" i="1"/>
  <c r="BP92" i="1"/>
  <c r="AO155" i="1"/>
  <c r="BL155" i="1"/>
  <c r="BM155" i="1"/>
  <c r="BL182" i="1" l="1"/>
  <c r="BL209" i="1"/>
  <c r="BL123" i="1"/>
  <c r="BL92" i="1"/>
  <c r="BL171" i="1"/>
  <c r="BL184" i="1"/>
  <c r="BL248" i="1"/>
  <c r="BL153" i="1"/>
  <c r="BL124" i="1"/>
  <c r="BL45" i="1"/>
  <c r="BL71" i="1"/>
  <c r="BL154" i="1"/>
  <c r="BL211" i="1"/>
  <c r="BL46" i="1"/>
  <c r="BL77" i="1"/>
  <c r="BL149" i="1"/>
  <c r="BL183" i="1"/>
  <c r="BL141" i="1"/>
  <c r="BL3" i="1"/>
  <c r="BL85" i="1"/>
  <c r="BL160" i="1"/>
  <c r="BL36" i="1"/>
  <c r="BL38" i="1"/>
  <c r="BL202" i="1"/>
  <c r="BL187" i="1"/>
  <c r="BL208" i="1"/>
  <c r="BL207" i="1"/>
  <c r="BL185" i="1"/>
  <c r="BL76" i="1"/>
  <c r="BL68" i="1"/>
  <c r="BL227" i="1"/>
  <c r="BL186" i="1"/>
  <c r="BL37" i="1"/>
  <c r="BL117" i="1"/>
  <c r="BL72" i="1"/>
  <c r="BL241" i="1"/>
  <c r="BL162" i="1"/>
  <c r="BL145" i="1"/>
  <c r="BL235" i="1"/>
  <c r="BL230" i="1"/>
  <c r="BL43" i="1"/>
  <c r="BL107" i="1"/>
  <c r="BL138" i="1"/>
  <c r="BL63" i="1"/>
  <c r="BL132" i="1"/>
  <c r="BL48" i="1"/>
  <c r="BL108" i="1"/>
  <c r="BL223" i="1"/>
  <c r="BL143" i="1"/>
  <c r="BL25" i="1"/>
  <c r="AA155" i="1"/>
  <c r="I155" i="1"/>
  <c r="BM141" i="1"/>
  <c r="BM3" i="1"/>
  <c r="BM85" i="1"/>
  <c r="BM160" i="1"/>
  <c r="BM36" i="1"/>
  <c r="BM38" i="1"/>
  <c r="BM202" i="1"/>
  <c r="BM187" i="1"/>
  <c r="BM208" i="1"/>
  <c r="BM207" i="1"/>
  <c r="BM185" i="1"/>
  <c r="BM76" i="1"/>
  <c r="BM68" i="1"/>
  <c r="BM227" i="1"/>
  <c r="BM186" i="1"/>
  <c r="BM37" i="1"/>
  <c r="BM117" i="1"/>
  <c r="BM72" i="1"/>
  <c r="BM241" i="1"/>
  <c r="BM162" i="1"/>
  <c r="BM145" i="1"/>
  <c r="BM235" i="1"/>
  <c r="BM230" i="1"/>
  <c r="BM43" i="1"/>
  <c r="BM107" i="1"/>
  <c r="BM138" i="1"/>
  <c r="BM63" i="1"/>
  <c r="BM132" i="1"/>
  <c r="BM48" i="1"/>
  <c r="BM108" i="1"/>
  <c r="BM223" i="1"/>
  <c r="BM143" i="1"/>
  <c r="BM25" i="1"/>
  <c r="AY141" i="1" l="1"/>
  <c r="AX141" i="1" s="1"/>
  <c r="AY3" i="1"/>
  <c r="AX3" i="1" s="1"/>
  <c r="AY85" i="1"/>
  <c r="AX85" i="1" s="1"/>
  <c r="AY160" i="1"/>
  <c r="AX160" i="1" s="1"/>
  <c r="AY36" i="1"/>
  <c r="AX36" i="1" s="1"/>
  <c r="AY38" i="1"/>
  <c r="AX38" i="1" s="1"/>
  <c r="AY202" i="1"/>
  <c r="AX202" i="1" s="1"/>
  <c r="AY187" i="1"/>
  <c r="AX187" i="1" s="1"/>
  <c r="AY208" i="1"/>
  <c r="AX208" i="1" s="1"/>
  <c r="AY207" i="1"/>
  <c r="AX207" i="1" s="1"/>
  <c r="AY185" i="1"/>
  <c r="AX185" i="1" s="1"/>
  <c r="AY76" i="1"/>
  <c r="AX76" i="1" s="1"/>
  <c r="AY68" i="1"/>
  <c r="AX68" i="1" s="1"/>
  <c r="AY227" i="1"/>
  <c r="AX227" i="1" s="1"/>
  <c r="AY186" i="1"/>
  <c r="AX186" i="1" s="1"/>
  <c r="AY37" i="1"/>
  <c r="AX37" i="1" s="1"/>
  <c r="AY117" i="1"/>
  <c r="AX117" i="1" s="1"/>
  <c r="AY72" i="1"/>
  <c r="AX72" i="1" s="1"/>
  <c r="AY241" i="1"/>
  <c r="AX241" i="1" s="1"/>
  <c r="AY162" i="1"/>
  <c r="AX162" i="1" s="1"/>
  <c r="AY145" i="1"/>
  <c r="AX145" i="1" s="1"/>
  <c r="AY235" i="1"/>
  <c r="AX235" i="1" s="1"/>
  <c r="AY230" i="1"/>
  <c r="AX230" i="1" s="1"/>
  <c r="AY43" i="1"/>
  <c r="AX43" i="1" s="1"/>
  <c r="AY107" i="1"/>
  <c r="AX107" i="1" s="1"/>
  <c r="AY138" i="1"/>
  <c r="AX138" i="1" s="1"/>
  <c r="AY63" i="1"/>
  <c r="AX63" i="1" s="1"/>
  <c r="AY132" i="1"/>
  <c r="AX132" i="1" s="1"/>
  <c r="AY48" i="1"/>
  <c r="AX48" i="1" s="1"/>
  <c r="AY108" i="1"/>
  <c r="AX108" i="1" s="1"/>
  <c r="AY223" i="1"/>
  <c r="AX223" i="1" s="1"/>
  <c r="AY143" i="1"/>
  <c r="AX143" i="1" s="1"/>
  <c r="AY25" i="1"/>
  <c r="AX25" i="1" s="1"/>
  <c r="AP141" i="1"/>
  <c r="AO141" i="1" s="1"/>
  <c r="AP3" i="1"/>
  <c r="AO3" i="1" s="1"/>
  <c r="AP85" i="1"/>
  <c r="AO85" i="1" s="1"/>
  <c r="AP160" i="1"/>
  <c r="AO160" i="1" s="1"/>
  <c r="AP36" i="1"/>
  <c r="AO36" i="1" s="1"/>
  <c r="AP38" i="1"/>
  <c r="AO38" i="1" s="1"/>
  <c r="AP202" i="1"/>
  <c r="AO202" i="1" s="1"/>
  <c r="AP187" i="1"/>
  <c r="AO187" i="1" s="1"/>
  <c r="AP208" i="1"/>
  <c r="AO208" i="1" s="1"/>
  <c r="AP207" i="1"/>
  <c r="AO207" i="1" s="1"/>
  <c r="AP185" i="1"/>
  <c r="AO185" i="1" s="1"/>
  <c r="AP76" i="1"/>
  <c r="AO76" i="1" s="1"/>
  <c r="AP68" i="1"/>
  <c r="AO68" i="1" s="1"/>
  <c r="AP227" i="1"/>
  <c r="AO227" i="1" s="1"/>
  <c r="AP186" i="1"/>
  <c r="AO186" i="1" s="1"/>
  <c r="AP37" i="1"/>
  <c r="AO37" i="1" s="1"/>
  <c r="AP117" i="1"/>
  <c r="AO117" i="1" s="1"/>
  <c r="AP72" i="1"/>
  <c r="AO72" i="1" s="1"/>
  <c r="AP241" i="1"/>
  <c r="AO241" i="1" s="1"/>
  <c r="AP162" i="1"/>
  <c r="AO162" i="1" s="1"/>
  <c r="AP145" i="1"/>
  <c r="AO145" i="1" s="1"/>
  <c r="AP235" i="1"/>
  <c r="AO235" i="1" s="1"/>
  <c r="AP230" i="1"/>
  <c r="AO230" i="1" s="1"/>
  <c r="AP43" i="1"/>
  <c r="AO43" i="1" s="1"/>
  <c r="AP107" i="1"/>
  <c r="AO107" i="1" s="1"/>
  <c r="AP138" i="1"/>
  <c r="AO138" i="1" s="1"/>
  <c r="AP63" i="1"/>
  <c r="AO63" i="1" s="1"/>
  <c r="AP132" i="1"/>
  <c r="AO132" i="1" s="1"/>
  <c r="AP48" i="1"/>
  <c r="AO48" i="1" s="1"/>
  <c r="AP108" i="1"/>
  <c r="AO108" i="1" s="1"/>
  <c r="AP223" i="1"/>
  <c r="AO223" i="1" s="1"/>
  <c r="AP143" i="1"/>
  <c r="AO143" i="1" s="1"/>
  <c r="AP25" i="1"/>
  <c r="AO25" i="1" s="1"/>
  <c r="AB141" i="1"/>
  <c r="AA141" i="1" s="1"/>
  <c r="AB3" i="1"/>
  <c r="AA3" i="1" s="1"/>
  <c r="AB85" i="1"/>
  <c r="AA85" i="1" s="1"/>
  <c r="AB160" i="1"/>
  <c r="AA160" i="1" s="1"/>
  <c r="AB36" i="1"/>
  <c r="AA36" i="1" s="1"/>
  <c r="AB38" i="1"/>
  <c r="AA38" i="1" s="1"/>
  <c r="AB202" i="1"/>
  <c r="AA202" i="1" s="1"/>
  <c r="AB187" i="1"/>
  <c r="AA187" i="1" s="1"/>
  <c r="AB208" i="1"/>
  <c r="AA208" i="1" s="1"/>
  <c r="AB207" i="1"/>
  <c r="AA207" i="1" s="1"/>
  <c r="AB185" i="1"/>
  <c r="AA185" i="1" s="1"/>
  <c r="AB76" i="1"/>
  <c r="AA76" i="1" s="1"/>
  <c r="AB68" i="1"/>
  <c r="AA68" i="1" s="1"/>
  <c r="AB227" i="1"/>
  <c r="AA227" i="1" s="1"/>
  <c r="AB186" i="1"/>
  <c r="AA186" i="1" s="1"/>
  <c r="AB37" i="1"/>
  <c r="AA37" i="1" s="1"/>
  <c r="AB117" i="1"/>
  <c r="AA117" i="1" s="1"/>
  <c r="AB72" i="1"/>
  <c r="AA72" i="1" s="1"/>
  <c r="AB241" i="1"/>
  <c r="AA241" i="1" s="1"/>
  <c r="AB162" i="1"/>
  <c r="AA162" i="1" s="1"/>
  <c r="AB145" i="1"/>
  <c r="AA145" i="1" s="1"/>
  <c r="AB235" i="1"/>
  <c r="AA235" i="1" s="1"/>
  <c r="AB230" i="1"/>
  <c r="AA230" i="1" s="1"/>
  <c r="AB43" i="1"/>
  <c r="AA43" i="1" s="1"/>
  <c r="AB107" i="1"/>
  <c r="AA107" i="1" s="1"/>
  <c r="AB138" i="1"/>
  <c r="AA138" i="1" s="1"/>
  <c r="AB63" i="1"/>
  <c r="AA63" i="1" s="1"/>
  <c r="AB132" i="1"/>
  <c r="AA132" i="1" s="1"/>
  <c r="AB48" i="1"/>
  <c r="AA48" i="1" s="1"/>
  <c r="AB108" i="1"/>
  <c r="AA108" i="1" s="1"/>
  <c r="AB223" i="1"/>
  <c r="AA223" i="1" s="1"/>
  <c r="AB143" i="1"/>
  <c r="AA143" i="1" s="1"/>
  <c r="AB25" i="1"/>
  <c r="AA25" i="1" s="1"/>
  <c r="S141" i="1"/>
  <c r="R141" i="1" s="1"/>
  <c r="S3" i="1"/>
  <c r="R3" i="1" s="1"/>
  <c r="S85" i="1"/>
  <c r="R85" i="1" s="1"/>
  <c r="S160" i="1"/>
  <c r="R160" i="1" s="1"/>
  <c r="S36" i="1"/>
  <c r="R36" i="1" s="1"/>
  <c r="S38" i="1"/>
  <c r="R38" i="1" s="1"/>
  <c r="S202" i="1"/>
  <c r="R202" i="1" s="1"/>
  <c r="S187" i="1"/>
  <c r="R187" i="1" s="1"/>
  <c r="S208" i="1"/>
  <c r="R208" i="1" s="1"/>
  <c r="S207" i="1"/>
  <c r="R207" i="1" s="1"/>
  <c r="S185" i="1"/>
  <c r="R185" i="1" s="1"/>
  <c r="S76" i="1"/>
  <c r="R76" i="1" s="1"/>
  <c r="S68" i="1"/>
  <c r="R68" i="1" s="1"/>
  <c r="S227" i="1"/>
  <c r="R227" i="1" s="1"/>
  <c r="S186" i="1"/>
  <c r="R186" i="1" s="1"/>
  <c r="S37" i="1"/>
  <c r="R37" i="1" s="1"/>
  <c r="S117" i="1"/>
  <c r="R117" i="1" s="1"/>
  <c r="S72" i="1"/>
  <c r="R72" i="1" s="1"/>
  <c r="S241" i="1"/>
  <c r="R241" i="1" s="1"/>
  <c r="S162" i="1"/>
  <c r="R162" i="1" s="1"/>
  <c r="S145" i="1"/>
  <c r="R145" i="1" s="1"/>
  <c r="S235" i="1"/>
  <c r="R235" i="1" s="1"/>
  <c r="S230" i="1"/>
  <c r="R230" i="1" s="1"/>
  <c r="S43" i="1"/>
  <c r="R43" i="1" s="1"/>
  <c r="S107" i="1"/>
  <c r="R107" i="1" s="1"/>
  <c r="S138" i="1"/>
  <c r="R138" i="1" s="1"/>
  <c r="S63" i="1"/>
  <c r="R63" i="1" s="1"/>
  <c r="S132" i="1"/>
  <c r="R132" i="1" s="1"/>
  <c r="S48" i="1"/>
  <c r="R48" i="1" s="1"/>
  <c r="S108" i="1"/>
  <c r="R108" i="1" s="1"/>
  <c r="S223" i="1"/>
  <c r="R223" i="1" s="1"/>
  <c r="S143" i="1"/>
  <c r="R143" i="1" s="1"/>
  <c r="S25" i="1"/>
  <c r="R25" i="1" s="1"/>
  <c r="J141" i="1"/>
  <c r="I141" i="1" s="1"/>
  <c r="J3" i="1"/>
  <c r="I3" i="1" s="1"/>
  <c r="J85" i="1"/>
  <c r="I85" i="1" s="1"/>
  <c r="J160" i="1"/>
  <c r="I160" i="1" s="1"/>
  <c r="J36" i="1"/>
  <c r="I36" i="1" s="1"/>
  <c r="J38" i="1"/>
  <c r="I38" i="1" s="1"/>
  <c r="J202" i="1"/>
  <c r="I202" i="1" s="1"/>
  <c r="J187" i="1"/>
  <c r="I187" i="1" s="1"/>
  <c r="J208" i="1"/>
  <c r="I208" i="1" s="1"/>
  <c r="J207" i="1"/>
  <c r="I207" i="1" s="1"/>
  <c r="J185" i="1"/>
  <c r="I185" i="1" s="1"/>
  <c r="J76" i="1"/>
  <c r="I76" i="1" s="1"/>
  <c r="J68" i="1"/>
  <c r="I68" i="1" s="1"/>
  <c r="J227" i="1"/>
  <c r="I227" i="1" s="1"/>
  <c r="J186" i="1"/>
  <c r="I186" i="1" s="1"/>
  <c r="J37" i="1"/>
  <c r="I37" i="1" s="1"/>
  <c r="J117" i="1"/>
  <c r="I117" i="1" s="1"/>
  <c r="J72" i="1"/>
  <c r="I72" i="1" s="1"/>
  <c r="J241" i="1"/>
  <c r="I241" i="1" s="1"/>
  <c r="J162" i="1"/>
  <c r="I162" i="1" s="1"/>
  <c r="J145" i="1"/>
  <c r="I145" i="1" s="1"/>
  <c r="J235" i="1"/>
  <c r="I235" i="1" s="1"/>
  <c r="J230" i="1"/>
  <c r="I230" i="1" s="1"/>
  <c r="J43" i="1"/>
  <c r="I43" i="1" s="1"/>
  <c r="J107" i="1"/>
  <c r="I107" i="1" s="1"/>
  <c r="J138" i="1"/>
  <c r="I138" i="1" s="1"/>
  <c r="J63" i="1"/>
  <c r="I63" i="1" s="1"/>
  <c r="J132" i="1"/>
  <c r="I132" i="1" s="1"/>
  <c r="J48" i="1"/>
  <c r="I48" i="1" s="1"/>
  <c r="J108" i="1"/>
  <c r="I108" i="1" s="1"/>
  <c r="J223" i="1"/>
  <c r="I223" i="1" s="1"/>
  <c r="J143" i="1"/>
  <c r="I143" i="1" s="1"/>
  <c r="J25" i="1"/>
  <c r="I25" i="1" s="1"/>
  <c r="AY183" i="1"/>
  <c r="AX183" i="1" s="1"/>
  <c r="AP183" i="1"/>
  <c r="AO183" i="1" s="1"/>
  <c r="AB183" i="1"/>
  <c r="AA183" i="1" s="1"/>
  <c r="S183" i="1"/>
  <c r="R183" i="1" s="1"/>
  <c r="J183" i="1"/>
  <c r="I183" i="1" s="1"/>
  <c r="BM183" i="1"/>
  <c r="AY149" i="1"/>
  <c r="AX149" i="1" s="1"/>
  <c r="AP149" i="1"/>
  <c r="AO149" i="1" s="1"/>
  <c r="AB149" i="1"/>
  <c r="AA149" i="1" s="1"/>
  <c r="S149" i="1"/>
  <c r="R149" i="1" s="1"/>
  <c r="J149" i="1"/>
  <c r="I149" i="1" s="1"/>
  <c r="BM149" i="1"/>
  <c r="AY77" i="1"/>
  <c r="AX77" i="1" s="1"/>
  <c r="AP77" i="1"/>
  <c r="AO77" i="1" s="1"/>
  <c r="AB77" i="1"/>
  <c r="AA77" i="1" s="1"/>
  <c r="S77" i="1"/>
  <c r="R77" i="1" s="1"/>
  <c r="J77" i="1"/>
  <c r="I77" i="1" s="1"/>
  <c r="BM77" i="1"/>
  <c r="AY46" i="1"/>
  <c r="AX46" i="1" s="1"/>
  <c r="AP46" i="1"/>
  <c r="AO46" i="1" s="1"/>
  <c r="AB46" i="1"/>
  <c r="AA46" i="1" s="1"/>
  <c r="S46" i="1"/>
  <c r="R46" i="1" s="1"/>
  <c r="J46" i="1"/>
  <c r="I46" i="1" s="1"/>
  <c r="BM46" i="1"/>
  <c r="AY211" i="1"/>
  <c r="AX211" i="1" s="1"/>
  <c r="AP211" i="1"/>
  <c r="AO211" i="1" s="1"/>
  <c r="AB211" i="1"/>
  <c r="AA211" i="1" s="1"/>
  <c r="S211" i="1"/>
  <c r="R211" i="1" s="1"/>
  <c r="J211" i="1"/>
  <c r="I211" i="1" s="1"/>
  <c r="BM211" i="1"/>
  <c r="AY154" i="1"/>
  <c r="AX154" i="1" s="1"/>
  <c r="AP154" i="1"/>
  <c r="AO154" i="1" s="1"/>
  <c r="AB154" i="1"/>
  <c r="AA154" i="1" s="1"/>
  <c r="S154" i="1"/>
  <c r="R154" i="1" s="1"/>
  <c r="J154" i="1"/>
  <c r="I154" i="1" s="1"/>
  <c r="BM154" i="1"/>
  <c r="AY71" i="1"/>
  <c r="AX71" i="1" s="1"/>
  <c r="AP71" i="1"/>
  <c r="AO71" i="1" s="1"/>
  <c r="AB71" i="1"/>
  <c r="AA71" i="1" s="1"/>
  <c r="S71" i="1"/>
  <c r="R71" i="1" s="1"/>
  <c r="J71" i="1"/>
  <c r="I71" i="1" s="1"/>
  <c r="BM71" i="1"/>
  <c r="AY45" i="1"/>
  <c r="AX45" i="1" s="1"/>
  <c r="AP45" i="1"/>
  <c r="AO45" i="1" s="1"/>
  <c r="AB45" i="1"/>
  <c r="AA45" i="1" s="1"/>
  <c r="S45" i="1"/>
  <c r="R45" i="1" s="1"/>
  <c r="J45" i="1"/>
  <c r="I45" i="1" s="1"/>
  <c r="BM45" i="1"/>
  <c r="AY124" i="1"/>
  <c r="AX124" i="1" s="1"/>
  <c r="AP124" i="1"/>
  <c r="AO124" i="1" s="1"/>
  <c r="AB124" i="1"/>
  <c r="AA124" i="1" s="1"/>
  <c r="S124" i="1"/>
  <c r="R124" i="1" s="1"/>
  <c r="J124" i="1"/>
  <c r="I124" i="1" s="1"/>
  <c r="BM124" i="1"/>
  <c r="AY153" i="1"/>
  <c r="AX153" i="1" s="1"/>
  <c r="AP153" i="1"/>
  <c r="AO153" i="1" s="1"/>
  <c r="AB153" i="1"/>
  <c r="AA153" i="1" s="1"/>
  <c r="S153" i="1"/>
  <c r="R153" i="1" s="1"/>
  <c r="J153" i="1"/>
  <c r="I153" i="1" s="1"/>
  <c r="BM153" i="1"/>
  <c r="AY248" i="1"/>
  <c r="AX248" i="1" s="1"/>
  <c r="AP248" i="1"/>
  <c r="AO248" i="1" s="1"/>
  <c r="AB248" i="1"/>
  <c r="AA248" i="1" s="1"/>
  <c r="S248" i="1"/>
  <c r="R248" i="1" s="1"/>
  <c r="J248" i="1"/>
  <c r="I248" i="1" s="1"/>
  <c r="BM248" i="1"/>
  <c r="AY184" i="1"/>
  <c r="AX184" i="1" s="1"/>
  <c r="AP184" i="1"/>
  <c r="AO184" i="1" s="1"/>
  <c r="AB184" i="1"/>
  <c r="AA184" i="1" s="1"/>
  <c r="S184" i="1"/>
  <c r="R184" i="1" s="1"/>
  <c r="J184" i="1"/>
  <c r="I184" i="1" s="1"/>
  <c r="BM184" i="1"/>
  <c r="AB171" i="1"/>
  <c r="AA171" i="1" s="1"/>
  <c r="S171" i="1"/>
  <c r="R171" i="1" s="1"/>
  <c r="AY171" i="1"/>
  <c r="AX171" i="1" s="1"/>
  <c r="AY92" i="1"/>
  <c r="AX92" i="1" s="1"/>
  <c r="AP171" i="1"/>
  <c r="AO171" i="1" s="1"/>
  <c r="J171" i="1"/>
  <c r="I171" i="1" s="1"/>
  <c r="BM171" i="1"/>
  <c r="AP92" i="1"/>
  <c r="AO92" i="1" s="1"/>
  <c r="AB92" i="1"/>
  <c r="AA92" i="1" s="1"/>
  <c r="S92" i="1"/>
  <c r="R92" i="1" s="1"/>
  <c r="J92" i="1"/>
  <c r="I92" i="1" s="1"/>
  <c r="BM92" i="1"/>
  <c r="AP123" i="1"/>
  <c r="AO123" i="1" s="1"/>
  <c r="AB123" i="1"/>
  <c r="AA123" i="1" s="1"/>
  <c r="S123" i="1"/>
  <c r="R123" i="1" s="1"/>
  <c r="J123" i="1"/>
  <c r="I123" i="1" s="1"/>
  <c r="BM123" i="1"/>
  <c r="AY123" i="1"/>
  <c r="AX123" i="1" s="1"/>
  <c r="AY209" i="1"/>
  <c r="AX209" i="1" s="1"/>
  <c r="AP209" i="1"/>
  <c r="AO209" i="1" s="1"/>
  <c r="AB209" i="1"/>
  <c r="AA209" i="1" s="1"/>
  <c r="BP209" i="1"/>
  <c r="S209" i="1"/>
  <c r="R209" i="1" s="1"/>
  <c r="J209" i="1"/>
  <c r="I209" i="1" s="1"/>
  <c r="BM209" i="1"/>
  <c r="BP146" i="1"/>
  <c r="BP20" i="1"/>
  <c r="BP222" i="1"/>
  <c r="BP51" i="1"/>
  <c r="BP135" i="1"/>
  <c r="BP234" i="1"/>
  <c r="BP133" i="1"/>
  <c r="BP105" i="1"/>
  <c r="BP165" i="1"/>
  <c r="BP244" i="1"/>
  <c r="BP237" i="1"/>
  <c r="BP128" i="1"/>
  <c r="BP147" i="1"/>
  <c r="BP137" i="1"/>
  <c r="BP64" i="1"/>
  <c r="BP8" i="1"/>
  <c r="BP69" i="1"/>
  <c r="BP129" i="1"/>
  <c r="BP55" i="1"/>
  <c r="BP30" i="1"/>
  <c r="BP166" i="1"/>
  <c r="BP249" i="1"/>
  <c r="BP231" i="1"/>
  <c r="BP96" i="1"/>
  <c r="BP40" i="1"/>
  <c r="BP22" i="1"/>
  <c r="BP220" i="1"/>
  <c r="BP191" i="1"/>
  <c r="BP50" i="1"/>
  <c r="BP52" i="1"/>
  <c r="BP80" i="1"/>
  <c r="BP217" i="1"/>
  <c r="BP174" i="1"/>
  <c r="BP49" i="1"/>
  <c r="BP7" i="1"/>
  <c r="BP173" i="1"/>
  <c r="BP53" i="1"/>
  <c r="BP182" i="1"/>
  <c r="BP79" i="1"/>
  <c r="BP83" i="1"/>
  <c r="BP99" i="1"/>
  <c r="BP86" i="1"/>
  <c r="BP17" i="1"/>
  <c r="BP23" i="1"/>
  <c r="BM173" i="1"/>
  <c r="BM129" i="1"/>
  <c r="BM55" i="1"/>
  <c r="BM30" i="1"/>
  <c r="BM166" i="1"/>
  <c r="BM249" i="1"/>
  <c r="BM231" i="1"/>
  <c r="BM96" i="1"/>
  <c r="BM40" i="1"/>
  <c r="BM22" i="1"/>
  <c r="BM220" i="1"/>
  <c r="BM191" i="1"/>
  <c r="BM50" i="1"/>
  <c r="BM52" i="1"/>
  <c r="BM80" i="1"/>
  <c r="BM217" i="1"/>
  <c r="BM174" i="1"/>
  <c r="BM49" i="1"/>
  <c r="BM7" i="1"/>
  <c r="BM53" i="1"/>
  <c r="BM182" i="1"/>
  <c r="BM79" i="1"/>
  <c r="BM83" i="1"/>
  <c r="BM99" i="1"/>
  <c r="BM86" i="1"/>
  <c r="BM17" i="1"/>
  <c r="BM23" i="1"/>
  <c r="BL79" i="1"/>
  <c r="BL83" i="1"/>
  <c r="BL99" i="1"/>
  <c r="BL86" i="1"/>
  <c r="BL17" i="1"/>
  <c r="BL23" i="1"/>
  <c r="AP182" i="1"/>
  <c r="AO182" i="1" s="1"/>
  <c r="AP79" i="1"/>
  <c r="AO79" i="1" s="1"/>
  <c r="AP83" i="1"/>
  <c r="AO83" i="1" s="1"/>
  <c r="AP99" i="1"/>
  <c r="AO99" i="1" s="1"/>
  <c r="AP86" i="1"/>
  <c r="AO86" i="1" s="1"/>
  <c r="AP17" i="1"/>
  <c r="AO17" i="1" s="1"/>
  <c r="AP23" i="1"/>
  <c r="AO23" i="1" s="1"/>
  <c r="AY99" i="1"/>
  <c r="AX99" i="1" s="1"/>
  <c r="AB99" i="1"/>
  <c r="AA99" i="1" s="1"/>
  <c r="S99" i="1"/>
  <c r="R99" i="1" s="1"/>
  <c r="J99" i="1"/>
  <c r="I99" i="1" s="1"/>
  <c r="AY83" i="1"/>
  <c r="AX83" i="1" s="1"/>
  <c r="AB83" i="1"/>
  <c r="AA83" i="1" s="1"/>
  <c r="S83" i="1"/>
  <c r="R83" i="1" s="1"/>
  <c r="J83" i="1"/>
  <c r="I83" i="1" s="1"/>
  <c r="AY79" i="1"/>
  <c r="AX79" i="1" s="1"/>
  <c r="AB79" i="1"/>
  <c r="AA79" i="1" s="1"/>
  <c r="S79" i="1"/>
  <c r="R79" i="1" s="1"/>
  <c r="J79" i="1"/>
  <c r="I79" i="1" s="1"/>
  <c r="AY86" i="1"/>
  <c r="AX86" i="1" s="1"/>
  <c r="AB86" i="1"/>
  <c r="AA86" i="1" s="1"/>
  <c r="S86" i="1"/>
  <c r="R86" i="1" s="1"/>
  <c r="J86" i="1"/>
  <c r="I86" i="1" s="1"/>
  <c r="AY182" i="1"/>
  <c r="AX182" i="1" s="1"/>
  <c r="AB182" i="1"/>
  <c r="AA182" i="1" s="1"/>
  <c r="S182" i="1"/>
  <c r="R182" i="1" s="1"/>
  <c r="J182" i="1"/>
  <c r="I182" i="1" s="1"/>
  <c r="AY17" i="1"/>
  <c r="AX17" i="1" s="1"/>
  <c r="AB17" i="1"/>
  <c r="AA17" i="1" s="1"/>
  <c r="S17" i="1"/>
  <c r="R17" i="1" s="1"/>
  <c r="J17" i="1"/>
  <c r="I17" i="1" s="1"/>
  <c r="AY23" i="1"/>
  <c r="AX23" i="1" s="1"/>
  <c r="AB23" i="1"/>
  <c r="AA23" i="1" s="1"/>
  <c r="S23" i="1"/>
  <c r="R23" i="1" s="1"/>
  <c r="J23" i="1"/>
  <c r="I23" i="1" s="1"/>
  <c r="BM105" i="1"/>
  <c r="BM165" i="1"/>
  <c r="BM244" i="1"/>
  <c r="BM237" i="1"/>
  <c r="BM128" i="1"/>
  <c r="BM147" i="1"/>
  <c r="BM137" i="1"/>
  <c r="BM64" i="1"/>
  <c r="BM8" i="1"/>
  <c r="BM69" i="1"/>
  <c r="BL64" i="1"/>
  <c r="BL8" i="1"/>
  <c r="BL69" i="1"/>
  <c r="BL129" i="1"/>
  <c r="BL55" i="1"/>
  <c r="BL166" i="1"/>
  <c r="BL30" i="1"/>
  <c r="BL220" i="1"/>
  <c r="BL249" i="1"/>
  <c r="BL231" i="1"/>
  <c r="BL96" i="1"/>
  <c r="BL40" i="1"/>
  <c r="BL22" i="1"/>
  <c r="BL191" i="1"/>
  <c r="BL50" i="1"/>
  <c r="BL52" i="1"/>
  <c r="BL80" i="1"/>
  <c r="BL217" i="1"/>
  <c r="BL174" i="1"/>
  <c r="BL49" i="1"/>
  <c r="BL7" i="1"/>
  <c r="BL173" i="1"/>
  <c r="BL53" i="1"/>
  <c r="J105" i="1"/>
  <c r="I105" i="1" s="1"/>
  <c r="S105" i="1"/>
  <c r="R105" i="1" s="1"/>
  <c r="AB105" i="1"/>
  <c r="AA105" i="1" s="1"/>
  <c r="AP105" i="1"/>
  <c r="AO105" i="1" s="1"/>
  <c r="AY105" i="1"/>
  <c r="AX105" i="1" s="1"/>
  <c r="J165" i="1"/>
  <c r="I165" i="1" s="1"/>
  <c r="S165" i="1"/>
  <c r="R165" i="1" s="1"/>
  <c r="AB165" i="1"/>
  <c r="AA165" i="1" s="1"/>
  <c r="AP165" i="1"/>
  <c r="AO165" i="1" s="1"/>
  <c r="AY165" i="1"/>
  <c r="AX165" i="1" s="1"/>
  <c r="J244" i="1"/>
  <c r="I244" i="1" s="1"/>
  <c r="S244" i="1"/>
  <c r="R244" i="1" s="1"/>
  <c r="AB244" i="1"/>
  <c r="AA244" i="1" s="1"/>
  <c r="AP244" i="1"/>
  <c r="AO244" i="1" s="1"/>
  <c r="AY244" i="1"/>
  <c r="AX244" i="1" s="1"/>
  <c r="J237" i="1"/>
  <c r="I237" i="1" s="1"/>
  <c r="S237" i="1"/>
  <c r="R237" i="1" s="1"/>
  <c r="AB237" i="1"/>
  <c r="AA237" i="1" s="1"/>
  <c r="AP237" i="1"/>
  <c r="AO237" i="1" s="1"/>
  <c r="AY237" i="1"/>
  <c r="AX237" i="1" s="1"/>
  <c r="J128" i="1"/>
  <c r="I128" i="1" s="1"/>
  <c r="S128" i="1"/>
  <c r="R128" i="1" s="1"/>
  <c r="AB128" i="1"/>
  <c r="AA128" i="1" s="1"/>
  <c r="AP128" i="1"/>
  <c r="AO128" i="1" s="1"/>
  <c r="AY128" i="1"/>
  <c r="AX128" i="1" s="1"/>
  <c r="J147" i="1"/>
  <c r="I147" i="1" s="1"/>
  <c r="S147" i="1"/>
  <c r="R147" i="1" s="1"/>
  <c r="AB147" i="1"/>
  <c r="AA147" i="1" s="1"/>
  <c r="AP147" i="1"/>
  <c r="AO147" i="1" s="1"/>
  <c r="AY147" i="1"/>
  <c r="AX147" i="1" s="1"/>
  <c r="J137" i="1"/>
  <c r="I137" i="1" s="1"/>
  <c r="S137" i="1"/>
  <c r="R137" i="1" s="1"/>
  <c r="AB137" i="1"/>
  <c r="AA137" i="1" s="1"/>
  <c r="AP137" i="1"/>
  <c r="AO137" i="1" s="1"/>
  <c r="AY137" i="1"/>
  <c r="AX137" i="1" s="1"/>
  <c r="J64" i="1"/>
  <c r="I64" i="1" s="1"/>
  <c r="S64" i="1"/>
  <c r="R64" i="1" s="1"/>
  <c r="AB64" i="1"/>
  <c r="AA64" i="1" s="1"/>
  <c r="AP64" i="1"/>
  <c r="AO64" i="1" s="1"/>
  <c r="AY64" i="1"/>
  <c r="AX64" i="1" s="1"/>
  <c r="J8" i="1"/>
  <c r="I8" i="1" s="1"/>
  <c r="S8" i="1"/>
  <c r="R8" i="1" s="1"/>
  <c r="AB8" i="1"/>
  <c r="AA8" i="1" s="1"/>
  <c r="AP8" i="1"/>
  <c r="AO8" i="1" s="1"/>
  <c r="AY8" i="1"/>
  <c r="AX8" i="1" s="1"/>
  <c r="J69" i="1"/>
  <c r="I69" i="1" s="1"/>
  <c r="S69" i="1"/>
  <c r="R69" i="1" s="1"/>
  <c r="AB69" i="1"/>
  <c r="AA69" i="1" s="1"/>
  <c r="AP69" i="1"/>
  <c r="AO69" i="1" s="1"/>
  <c r="AY69" i="1"/>
  <c r="AX69" i="1" s="1"/>
  <c r="J129" i="1"/>
  <c r="I129" i="1" s="1"/>
  <c r="S129" i="1"/>
  <c r="R129" i="1" s="1"/>
  <c r="AB129" i="1"/>
  <c r="AA129" i="1" s="1"/>
  <c r="AP129" i="1"/>
  <c r="AO129" i="1" s="1"/>
  <c r="AY129" i="1"/>
  <c r="AX129" i="1" s="1"/>
  <c r="J55" i="1"/>
  <c r="I55" i="1" s="1"/>
  <c r="S55" i="1"/>
  <c r="R55" i="1" s="1"/>
  <c r="AB55" i="1"/>
  <c r="AA55" i="1" s="1"/>
  <c r="AP55" i="1"/>
  <c r="AO55" i="1" s="1"/>
  <c r="AY55" i="1"/>
  <c r="AX55" i="1" s="1"/>
  <c r="J166" i="1"/>
  <c r="I166" i="1" s="1"/>
  <c r="S166" i="1"/>
  <c r="R166" i="1" s="1"/>
  <c r="AB166" i="1"/>
  <c r="AA166" i="1" s="1"/>
  <c r="AP166" i="1"/>
  <c r="AO166" i="1" s="1"/>
  <c r="AY166" i="1"/>
  <c r="AX166" i="1" s="1"/>
  <c r="J30" i="1"/>
  <c r="I30" i="1" s="1"/>
  <c r="S30" i="1"/>
  <c r="R30" i="1" s="1"/>
  <c r="AB30" i="1"/>
  <c r="AA30" i="1" s="1"/>
  <c r="AP30" i="1"/>
  <c r="AO30" i="1" s="1"/>
  <c r="AY30" i="1"/>
  <c r="AX30" i="1" s="1"/>
  <c r="J220" i="1"/>
  <c r="I220" i="1" s="1"/>
  <c r="S220" i="1"/>
  <c r="R220" i="1" s="1"/>
  <c r="AB220" i="1"/>
  <c r="AA220" i="1" s="1"/>
  <c r="AP220" i="1"/>
  <c r="AO220" i="1" s="1"/>
  <c r="AY220" i="1"/>
  <c r="AX220" i="1" s="1"/>
  <c r="J249" i="1"/>
  <c r="I249" i="1" s="1"/>
  <c r="S249" i="1"/>
  <c r="R249" i="1" s="1"/>
  <c r="AB249" i="1"/>
  <c r="AA249" i="1" s="1"/>
  <c r="AP249" i="1"/>
  <c r="AO249" i="1" s="1"/>
  <c r="AY249" i="1"/>
  <c r="AX249" i="1" s="1"/>
  <c r="J231" i="1"/>
  <c r="I231" i="1" s="1"/>
  <c r="S231" i="1"/>
  <c r="R231" i="1" s="1"/>
  <c r="AB231" i="1"/>
  <c r="AA231" i="1" s="1"/>
  <c r="AP231" i="1"/>
  <c r="AO231" i="1" s="1"/>
  <c r="AY231" i="1"/>
  <c r="AX231" i="1" s="1"/>
  <c r="J96" i="1"/>
  <c r="I96" i="1" s="1"/>
  <c r="S96" i="1"/>
  <c r="R96" i="1" s="1"/>
  <c r="AB96" i="1"/>
  <c r="AA96" i="1" s="1"/>
  <c r="AP96" i="1"/>
  <c r="AO96" i="1" s="1"/>
  <c r="AY96" i="1"/>
  <c r="AX96" i="1" s="1"/>
  <c r="J40" i="1"/>
  <c r="I40" i="1" s="1"/>
  <c r="S40" i="1"/>
  <c r="R40" i="1" s="1"/>
  <c r="AB40" i="1"/>
  <c r="AA40" i="1" s="1"/>
  <c r="AP40" i="1"/>
  <c r="AO40" i="1" s="1"/>
  <c r="AY40" i="1"/>
  <c r="AX40" i="1" s="1"/>
  <c r="J22" i="1"/>
  <c r="I22" i="1" s="1"/>
  <c r="S22" i="1"/>
  <c r="R22" i="1" s="1"/>
  <c r="AB22" i="1"/>
  <c r="AA22" i="1" s="1"/>
  <c r="AP22" i="1"/>
  <c r="AO22" i="1" s="1"/>
  <c r="AY22" i="1"/>
  <c r="AX22" i="1" s="1"/>
  <c r="J191" i="1"/>
  <c r="I191" i="1" s="1"/>
  <c r="S191" i="1"/>
  <c r="R191" i="1" s="1"/>
  <c r="AB191" i="1"/>
  <c r="AA191" i="1" s="1"/>
  <c r="AP191" i="1"/>
  <c r="AO191" i="1" s="1"/>
  <c r="AY191" i="1"/>
  <c r="AX191" i="1" s="1"/>
  <c r="J50" i="1"/>
  <c r="I50" i="1" s="1"/>
  <c r="S50" i="1"/>
  <c r="R50" i="1" s="1"/>
  <c r="AB50" i="1"/>
  <c r="AA50" i="1" s="1"/>
  <c r="AP50" i="1"/>
  <c r="AO50" i="1" s="1"/>
  <c r="AY50" i="1"/>
  <c r="AX50" i="1" s="1"/>
  <c r="J52" i="1"/>
  <c r="I52" i="1" s="1"/>
  <c r="S52" i="1"/>
  <c r="R52" i="1" s="1"/>
  <c r="AB52" i="1"/>
  <c r="AA52" i="1" s="1"/>
  <c r="AP52" i="1"/>
  <c r="AO52" i="1" s="1"/>
  <c r="AY52" i="1"/>
  <c r="AX52" i="1" s="1"/>
  <c r="J80" i="1"/>
  <c r="I80" i="1" s="1"/>
  <c r="S80" i="1"/>
  <c r="R80" i="1" s="1"/>
  <c r="AB80" i="1"/>
  <c r="AA80" i="1" s="1"/>
  <c r="AP80" i="1"/>
  <c r="AO80" i="1" s="1"/>
  <c r="AY80" i="1"/>
  <c r="AX80" i="1" s="1"/>
  <c r="J217" i="1"/>
  <c r="I217" i="1" s="1"/>
  <c r="S217" i="1"/>
  <c r="R217" i="1" s="1"/>
  <c r="AB217" i="1"/>
  <c r="AA217" i="1" s="1"/>
  <c r="AP217" i="1"/>
  <c r="AO217" i="1" s="1"/>
  <c r="AY217" i="1"/>
  <c r="AX217" i="1" s="1"/>
  <c r="J174" i="1"/>
  <c r="I174" i="1" s="1"/>
  <c r="S174" i="1"/>
  <c r="R174" i="1" s="1"/>
  <c r="AB174" i="1"/>
  <c r="AA174" i="1" s="1"/>
  <c r="AP174" i="1"/>
  <c r="AO174" i="1" s="1"/>
  <c r="AY174" i="1"/>
  <c r="AX174" i="1" s="1"/>
  <c r="J49" i="1"/>
  <c r="I49" i="1" s="1"/>
  <c r="S49" i="1"/>
  <c r="R49" i="1" s="1"/>
  <c r="AB49" i="1"/>
  <c r="AA49" i="1" s="1"/>
  <c r="AP49" i="1"/>
  <c r="AO49" i="1" s="1"/>
  <c r="AY49" i="1"/>
  <c r="AX49" i="1" s="1"/>
  <c r="J7" i="1"/>
  <c r="I7" i="1" s="1"/>
  <c r="S7" i="1"/>
  <c r="R7" i="1" s="1"/>
  <c r="AB7" i="1"/>
  <c r="AA7" i="1" s="1"/>
  <c r="AP7" i="1"/>
  <c r="AO7" i="1" s="1"/>
  <c r="AY7" i="1"/>
  <c r="AX7" i="1" s="1"/>
  <c r="J173" i="1"/>
  <c r="I173" i="1" s="1"/>
  <c r="S173" i="1"/>
  <c r="R173" i="1" s="1"/>
  <c r="AB173" i="1"/>
  <c r="AA173" i="1" s="1"/>
  <c r="AP173" i="1"/>
  <c r="AO173" i="1" s="1"/>
  <c r="AY173" i="1"/>
  <c r="AX173" i="1" s="1"/>
  <c r="J53" i="1"/>
  <c r="I53" i="1" s="1"/>
  <c r="S53" i="1"/>
  <c r="R53" i="1" s="1"/>
  <c r="AB53" i="1"/>
  <c r="AA53" i="1" s="1"/>
  <c r="AP53" i="1"/>
  <c r="AO53" i="1" s="1"/>
  <c r="AY53" i="1"/>
  <c r="AX53" i="1" s="1"/>
  <c r="BM133" i="1"/>
  <c r="BL137" i="1"/>
  <c r="BL147" i="1"/>
  <c r="J133" i="1"/>
  <c r="I133" i="1" s="1"/>
  <c r="S133" i="1"/>
  <c r="R133" i="1" s="1"/>
  <c r="AB133" i="1"/>
  <c r="AA133" i="1" s="1"/>
  <c r="AP133" i="1"/>
  <c r="AO133" i="1" s="1"/>
  <c r="AY133" i="1"/>
  <c r="AX133" i="1" s="1"/>
  <c r="BL128" i="1"/>
  <c r="BL237" i="1"/>
  <c r="BL244" i="1"/>
  <c r="AY234" i="1"/>
  <c r="AX234" i="1" s="1"/>
  <c r="AP234" i="1"/>
  <c r="AO234" i="1" s="1"/>
  <c r="BL165" i="1"/>
  <c r="BL105" i="1"/>
  <c r="BL133" i="1"/>
  <c r="J234" i="1"/>
  <c r="I234" i="1" s="1"/>
  <c r="BM234" i="1"/>
  <c r="AB234" i="1"/>
  <c r="AA234" i="1" s="1"/>
  <c r="S234" i="1"/>
  <c r="R234" i="1" s="1"/>
  <c r="BL234" i="1"/>
  <c r="BL82" i="1" l="1"/>
  <c r="BL214" i="1"/>
  <c r="BL168" i="1"/>
  <c r="BL81" i="1"/>
  <c r="BL121" i="1"/>
  <c r="BL170" i="1"/>
  <c r="BL112" i="1"/>
  <c r="BL104" i="1"/>
  <c r="BL142" i="1"/>
  <c r="BL84" i="1"/>
  <c r="BL201" i="1"/>
  <c r="BL16" i="1"/>
  <c r="BL26" i="1"/>
  <c r="BL88" i="1"/>
  <c r="BL106" i="1"/>
  <c r="BL127" i="1"/>
  <c r="BL70" i="1"/>
  <c r="BL197" i="1"/>
  <c r="BL91" i="1"/>
  <c r="BL179" i="1"/>
  <c r="BL225" i="1"/>
  <c r="BL228" i="1"/>
  <c r="BL243" i="1"/>
  <c r="BL93" i="1"/>
  <c r="BL190" i="1"/>
  <c r="BL74" i="1"/>
  <c r="BL57" i="1"/>
  <c r="BL131" i="1"/>
  <c r="BL218" i="1"/>
  <c r="BL203" i="1"/>
  <c r="BL28" i="1"/>
  <c r="BL12" i="1"/>
  <c r="BL13" i="1"/>
  <c r="BL115" i="1"/>
  <c r="BL122" i="1"/>
  <c r="BL156" i="1"/>
  <c r="BL95" i="1"/>
  <c r="BL240" i="1"/>
  <c r="BL247" i="1"/>
  <c r="BL193" i="1"/>
  <c r="BL14" i="1"/>
  <c r="BL21" i="1"/>
  <c r="BL59" i="1"/>
  <c r="BL61" i="1"/>
  <c r="BL62" i="1"/>
  <c r="BL98" i="1"/>
  <c r="BL101" i="1"/>
  <c r="BL102" i="1"/>
  <c r="BL110" i="1"/>
  <c r="BL118" i="1"/>
  <c r="BL125" i="1"/>
  <c r="BL134" i="1"/>
  <c r="BL159" i="1"/>
  <c r="BL164" i="1"/>
  <c r="BL175" i="1"/>
  <c r="BL188" i="1"/>
  <c r="BL215" i="1"/>
  <c r="BL216" i="1"/>
  <c r="BL224" i="1"/>
  <c r="BL239" i="1"/>
  <c r="BL251" i="1"/>
  <c r="BL210" i="1"/>
  <c r="BL113" i="1"/>
  <c r="BL233" i="1"/>
  <c r="BL24" i="1"/>
  <c r="BL242" i="1"/>
  <c r="BL250" i="1"/>
  <c r="BL34" i="1"/>
  <c r="BL9" i="1"/>
  <c r="BL33" i="1"/>
  <c r="BL139" i="1"/>
  <c r="BL194" i="1"/>
  <c r="BL195" i="1"/>
  <c r="BL196" i="1"/>
  <c r="BL204" i="1"/>
  <c r="BL114" i="1"/>
  <c r="BL161" i="1"/>
  <c r="BL5" i="1"/>
  <c r="BL56" i="1"/>
  <c r="BL172" i="1"/>
  <c r="BL199" i="1"/>
  <c r="BL151" i="1"/>
  <c r="BL78" i="1"/>
  <c r="BL213" i="1"/>
  <c r="BL32" i="1"/>
  <c r="BL176" i="1"/>
  <c r="BL19" i="1"/>
  <c r="BL66" i="1"/>
  <c r="BL67" i="1"/>
  <c r="BL87" i="1"/>
  <c r="BL116" i="1"/>
  <c r="BL192" i="1"/>
  <c r="BL60" i="1"/>
  <c r="BL229" i="1"/>
  <c r="BL232" i="1"/>
  <c r="BL65" i="1"/>
  <c r="BL169" i="1"/>
  <c r="BL4" i="1"/>
  <c r="BL18" i="1"/>
  <c r="BL167" i="1"/>
  <c r="BL198" i="1"/>
  <c r="BL94" i="1"/>
  <c r="BL103" i="1"/>
  <c r="BL54" i="1"/>
  <c r="BL157" i="1"/>
  <c r="BL189" i="1"/>
  <c r="BL212" i="1"/>
  <c r="BL236" i="1"/>
  <c r="BL238" i="1"/>
  <c r="BL178" i="1"/>
  <c r="BL2" i="1"/>
  <c r="BL119" i="1"/>
  <c r="BL158" i="1"/>
  <c r="BL180" i="1"/>
  <c r="BL148" i="1"/>
  <c r="BL163" i="1"/>
  <c r="BL35" i="1"/>
  <c r="BL177" i="1"/>
  <c r="BL120" i="1"/>
  <c r="BL10" i="1"/>
  <c r="BL39" i="1"/>
  <c r="BL97" i="1"/>
  <c r="BL89" i="1"/>
  <c r="BL205" i="1"/>
  <c r="BL90" i="1"/>
  <c r="BL206" i="1"/>
  <c r="BL246" i="1"/>
  <c r="BL109" i="1"/>
  <c r="BL150" i="1"/>
  <c r="BL219" i="1"/>
  <c r="BL221" i="1"/>
  <c r="BL27" i="1"/>
  <c r="BL47" i="1"/>
  <c r="BL130" i="1"/>
  <c r="BL200" i="1"/>
  <c r="BL75" i="1"/>
  <c r="BL31" i="1"/>
  <c r="BL11" i="1"/>
  <c r="BL152" i="1"/>
  <c r="BL111" i="1"/>
  <c r="BL100" i="1"/>
  <c r="BL144" i="1"/>
  <c r="BL29" i="1"/>
  <c r="BL73" i="1"/>
  <c r="BL41" i="1"/>
  <c r="BL181" i="1"/>
  <c r="BL126" i="1"/>
  <c r="BL44" i="1"/>
  <c r="BL15" i="1"/>
  <c r="BL42" i="1"/>
  <c r="BL245" i="1"/>
  <c r="BL140" i="1"/>
  <c r="BL6" i="1"/>
  <c r="BL226" i="1"/>
  <c r="BL136" i="1"/>
  <c r="BL146" i="1"/>
  <c r="BL20" i="1"/>
  <c r="BL222" i="1"/>
  <c r="BL51" i="1"/>
  <c r="BL135" i="1"/>
  <c r="K7" i="5"/>
  <c r="J7" i="5"/>
  <c r="F7" i="5"/>
  <c r="J10" i="5"/>
  <c r="K10" i="5"/>
  <c r="K14" i="5"/>
  <c r="J14" i="5"/>
  <c r="G14" i="5"/>
  <c r="F14" i="5"/>
  <c r="E14" i="5"/>
  <c r="K13" i="5"/>
  <c r="J13" i="5"/>
  <c r="G13" i="5"/>
  <c r="F13" i="5"/>
  <c r="E13" i="5"/>
  <c r="K12" i="5"/>
  <c r="J12" i="5"/>
  <c r="G12" i="5"/>
  <c r="F12" i="5"/>
  <c r="E12" i="5"/>
  <c r="K11" i="5"/>
  <c r="J11" i="5"/>
  <c r="G11" i="5"/>
  <c r="F11" i="5"/>
  <c r="E11" i="5"/>
  <c r="G10" i="5"/>
  <c r="F10" i="5"/>
  <c r="E10" i="5"/>
  <c r="K9" i="5"/>
  <c r="J9" i="5"/>
  <c r="G9" i="5"/>
  <c r="F9" i="5"/>
  <c r="E9" i="5"/>
  <c r="K8" i="5"/>
  <c r="J8" i="5"/>
  <c r="G8" i="5"/>
  <c r="F8" i="5"/>
  <c r="E8" i="5"/>
  <c r="E7" i="5"/>
  <c r="K5" i="5"/>
  <c r="J5" i="5"/>
  <c r="G5" i="5"/>
  <c r="F5" i="5"/>
  <c r="E5" i="5"/>
  <c r="K4" i="5"/>
  <c r="J4" i="5"/>
  <c r="G4" i="5"/>
  <c r="F4" i="5"/>
  <c r="E4" i="5"/>
  <c r="K3" i="5"/>
  <c r="J3" i="5"/>
  <c r="G3" i="5"/>
  <c r="F3" i="5"/>
  <c r="E3" i="5"/>
  <c r="K2" i="5"/>
  <c r="J2" i="5"/>
  <c r="G2" i="5"/>
  <c r="F2" i="5"/>
  <c r="E2" i="5"/>
  <c r="J135" i="1"/>
  <c r="I135" i="1" s="1"/>
  <c r="S135" i="1"/>
  <c r="R135" i="1" s="1"/>
  <c r="AB135" i="1"/>
  <c r="AA135" i="1" s="1"/>
  <c r="AP135" i="1"/>
  <c r="AO135" i="1" s="1"/>
  <c r="AY135" i="1"/>
  <c r="AX135" i="1" s="1"/>
  <c r="BM135" i="1"/>
  <c r="L13" i="5" l="1"/>
  <c r="N13" i="5" s="1" a="1"/>
  <c r="N13" i="5" s="1"/>
  <c r="L12" i="5"/>
  <c r="N12" i="5" s="1" a="1"/>
  <c r="N12" i="5" s="1"/>
  <c r="L10" i="5"/>
  <c r="N10" i="5" s="1" a="1"/>
  <c r="N10" i="5" s="1"/>
  <c r="L11" i="5"/>
  <c r="N11" i="5" s="1" a="1"/>
  <c r="N11" i="5" s="1"/>
  <c r="L9" i="5"/>
  <c r="N9" i="5" s="1" a="1"/>
  <c r="N9" i="5" s="1"/>
  <c r="L4" i="5"/>
  <c r="N4" i="5" s="1" a="1"/>
  <c r="N4" i="5" s="1"/>
  <c r="L14" i="5"/>
  <c r="N14" i="5" s="1" a="1"/>
  <c r="N14" i="5" s="1"/>
  <c r="L8" i="5"/>
  <c r="N8" i="5" s="1" a="1"/>
  <c r="N8" i="5" s="1"/>
  <c r="L5" i="5"/>
  <c r="N5" i="5" s="1" a="1"/>
  <c r="N5" i="5" s="1"/>
  <c r="L3" i="5"/>
  <c r="N3" i="5" s="1" a="1"/>
  <c r="N3" i="5" s="1"/>
  <c r="L2" i="5"/>
  <c r="N2" i="5" s="1" a="1"/>
  <c r="N2" i="5" s="1"/>
  <c r="M8" i="5" l="1"/>
  <c r="M5" i="5"/>
  <c r="BP31" i="1"/>
  <c r="BP11" i="1"/>
  <c r="BP152" i="1"/>
  <c r="BP111" i="1"/>
  <c r="BP100" i="1"/>
  <c r="BP144" i="1"/>
  <c r="BP29" i="1"/>
  <c r="BP73" i="1"/>
  <c r="BP41" i="1"/>
  <c r="BP181" i="1"/>
  <c r="BP126" i="1"/>
  <c r="BP44" i="1"/>
  <c r="BP15" i="1"/>
  <c r="BP42" i="1"/>
  <c r="BP245" i="1"/>
  <c r="BP140" i="1"/>
  <c r="BP6" i="1"/>
  <c r="BP226" i="1"/>
  <c r="BP136" i="1"/>
  <c r="M4" i="5"/>
  <c r="M3" i="5"/>
  <c r="H9" i="5"/>
  <c r="H10" i="5"/>
  <c r="H11" i="5"/>
  <c r="H12" i="5"/>
  <c r="H13" i="5"/>
  <c r="H14" i="5"/>
  <c r="M9" i="5"/>
  <c r="M10" i="5"/>
  <c r="M11" i="5"/>
  <c r="M12" i="5"/>
  <c r="M13" i="5"/>
  <c r="M14" i="5"/>
  <c r="J222" i="1"/>
  <c r="I222" i="1" s="1"/>
  <c r="J51" i="1"/>
  <c r="I51" i="1" s="1"/>
  <c r="BM136" i="1"/>
  <c r="BM146" i="1"/>
  <c r="BM20" i="1"/>
  <c r="BM222" i="1"/>
  <c r="BM51" i="1"/>
  <c r="AY222" i="1"/>
  <c r="AX222" i="1" s="1"/>
  <c r="AY51" i="1"/>
  <c r="AX51" i="1" s="1"/>
  <c r="S222" i="1"/>
  <c r="R222" i="1" s="1"/>
  <c r="AB222" i="1"/>
  <c r="AA222" i="1" s="1"/>
  <c r="AP222" i="1"/>
  <c r="AO222" i="1" s="1"/>
  <c r="S51" i="1"/>
  <c r="R51" i="1" s="1"/>
  <c r="AB51" i="1"/>
  <c r="AA51" i="1" s="1"/>
  <c r="AP51" i="1"/>
  <c r="AO51" i="1" s="1"/>
  <c r="BM100" i="1"/>
  <c r="S152" i="1"/>
  <c r="R152" i="1" s="1"/>
  <c r="AB152" i="1"/>
  <c r="AA152" i="1" s="1"/>
  <c r="AP152" i="1"/>
  <c r="AO152" i="1" s="1"/>
  <c r="AY152" i="1"/>
  <c r="AX152" i="1" s="1"/>
  <c r="BM152" i="1"/>
  <c r="S111" i="1"/>
  <c r="R111" i="1" s="1"/>
  <c r="AB111" i="1"/>
  <c r="AA111" i="1" s="1"/>
  <c r="AP111" i="1"/>
  <c r="AO111" i="1" s="1"/>
  <c r="AY111" i="1"/>
  <c r="AX111" i="1" s="1"/>
  <c r="BM111" i="1"/>
  <c r="S100" i="1"/>
  <c r="R100" i="1" s="1"/>
  <c r="AB100" i="1"/>
  <c r="AA100" i="1" s="1"/>
  <c r="AP100" i="1"/>
  <c r="AO100" i="1" s="1"/>
  <c r="AY100" i="1"/>
  <c r="AX100" i="1" s="1"/>
  <c r="S144" i="1"/>
  <c r="R144" i="1" s="1"/>
  <c r="AB144" i="1"/>
  <c r="AA144" i="1" s="1"/>
  <c r="AP144" i="1"/>
  <c r="AO144" i="1" s="1"/>
  <c r="AY144" i="1"/>
  <c r="AX144" i="1" s="1"/>
  <c r="BM144" i="1"/>
  <c r="S29" i="1"/>
  <c r="R29" i="1" s="1"/>
  <c r="AB29" i="1"/>
  <c r="AA29" i="1" s="1"/>
  <c r="AP29" i="1"/>
  <c r="AO29" i="1" s="1"/>
  <c r="AY29" i="1"/>
  <c r="AX29" i="1" s="1"/>
  <c r="BM29" i="1"/>
  <c r="S73" i="1"/>
  <c r="R73" i="1" s="1"/>
  <c r="AB73" i="1"/>
  <c r="AA73" i="1" s="1"/>
  <c r="AP73" i="1"/>
  <c r="AO73" i="1" s="1"/>
  <c r="AY73" i="1"/>
  <c r="AX73" i="1" s="1"/>
  <c r="BM73" i="1"/>
  <c r="S41" i="1"/>
  <c r="R41" i="1" s="1"/>
  <c r="AB41" i="1"/>
  <c r="AA41" i="1" s="1"/>
  <c r="AP41" i="1"/>
  <c r="AO41" i="1" s="1"/>
  <c r="AY41" i="1"/>
  <c r="AX41" i="1" s="1"/>
  <c r="BM41" i="1"/>
  <c r="S181" i="1"/>
  <c r="R181" i="1" s="1"/>
  <c r="AB181" i="1"/>
  <c r="AA181" i="1" s="1"/>
  <c r="AP181" i="1"/>
  <c r="AO181" i="1" s="1"/>
  <c r="AY181" i="1"/>
  <c r="AX181" i="1" s="1"/>
  <c r="BM181" i="1"/>
  <c r="S126" i="1"/>
  <c r="R126" i="1" s="1"/>
  <c r="AB126" i="1"/>
  <c r="AA126" i="1" s="1"/>
  <c r="AP126" i="1"/>
  <c r="AO126" i="1" s="1"/>
  <c r="AY126" i="1"/>
  <c r="AX126" i="1" s="1"/>
  <c r="BM126" i="1"/>
  <c r="S44" i="1"/>
  <c r="R44" i="1" s="1"/>
  <c r="AB44" i="1"/>
  <c r="AA44" i="1" s="1"/>
  <c r="AP44" i="1"/>
  <c r="AO44" i="1" s="1"/>
  <c r="AY44" i="1"/>
  <c r="AX44" i="1" s="1"/>
  <c r="BM44" i="1"/>
  <c r="S15" i="1"/>
  <c r="R15" i="1" s="1"/>
  <c r="AB15" i="1"/>
  <c r="AA15" i="1" s="1"/>
  <c r="AP15" i="1"/>
  <c r="AO15" i="1" s="1"/>
  <c r="AY15" i="1"/>
  <c r="AX15" i="1" s="1"/>
  <c r="BM15" i="1"/>
  <c r="S42" i="1"/>
  <c r="R42" i="1" s="1"/>
  <c r="AB42" i="1"/>
  <c r="AA42" i="1" s="1"/>
  <c r="AP42" i="1"/>
  <c r="AO42" i="1" s="1"/>
  <c r="AY42" i="1"/>
  <c r="AX42" i="1" s="1"/>
  <c r="BM42" i="1"/>
  <c r="S245" i="1"/>
  <c r="R245" i="1" s="1"/>
  <c r="AB245" i="1"/>
  <c r="AA245" i="1" s="1"/>
  <c r="AP245" i="1"/>
  <c r="AO245" i="1" s="1"/>
  <c r="AY245" i="1"/>
  <c r="AX245" i="1" s="1"/>
  <c r="BM245" i="1"/>
  <c r="S140" i="1"/>
  <c r="R140" i="1" s="1"/>
  <c r="AB140" i="1"/>
  <c r="AA140" i="1" s="1"/>
  <c r="AP140" i="1"/>
  <c r="AO140" i="1" s="1"/>
  <c r="AY140" i="1"/>
  <c r="AX140" i="1" s="1"/>
  <c r="BM140" i="1"/>
  <c r="S6" i="1"/>
  <c r="R6" i="1" s="1"/>
  <c r="AB6" i="1"/>
  <c r="AA6" i="1" s="1"/>
  <c r="AP6" i="1"/>
  <c r="AO6" i="1" s="1"/>
  <c r="AY6" i="1"/>
  <c r="AX6" i="1" s="1"/>
  <c r="BM6" i="1"/>
  <c r="S226" i="1"/>
  <c r="R226" i="1" s="1"/>
  <c r="AB226" i="1"/>
  <c r="AA226" i="1" s="1"/>
  <c r="AP226" i="1"/>
  <c r="AO226" i="1" s="1"/>
  <c r="AY226" i="1"/>
  <c r="AX226" i="1" s="1"/>
  <c r="BM226" i="1"/>
  <c r="S136" i="1"/>
  <c r="R136" i="1" s="1"/>
  <c r="AB136" i="1"/>
  <c r="AA136" i="1" s="1"/>
  <c r="AP136" i="1"/>
  <c r="AO136" i="1" s="1"/>
  <c r="AY136" i="1"/>
  <c r="AX136" i="1" s="1"/>
  <c r="S146" i="1"/>
  <c r="R146" i="1" s="1"/>
  <c r="AB146" i="1"/>
  <c r="AA146" i="1" s="1"/>
  <c r="AP146" i="1"/>
  <c r="AO146" i="1" s="1"/>
  <c r="AY146" i="1"/>
  <c r="AX146" i="1" s="1"/>
  <c r="S20" i="1"/>
  <c r="R20" i="1" s="1"/>
  <c r="AB20" i="1"/>
  <c r="AA20" i="1" s="1"/>
  <c r="AP20" i="1"/>
  <c r="AO20" i="1" s="1"/>
  <c r="AY20" i="1"/>
  <c r="AX20" i="1" s="1"/>
  <c r="J152" i="1"/>
  <c r="I152" i="1" s="1"/>
  <c r="J111" i="1"/>
  <c r="I111" i="1" s="1"/>
  <c r="J100" i="1"/>
  <c r="I100" i="1" s="1"/>
  <c r="J144" i="1"/>
  <c r="I144" i="1" s="1"/>
  <c r="J29" i="1"/>
  <c r="I29" i="1" s="1"/>
  <c r="J73" i="1"/>
  <c r="I73" i="1" s="1"/>
  <c r="J41" i="1"/>
  <c r="I41" i="1" s="1"/>
  <c r="J181" i="1"/>
  <c r="I181" i="1" s="1"/>
  <c r="J126" i="1"/>
  <c r="I126" i="1" s="1"/>
  <c r="J44" i="1"/>
  <c r="I44" i="1" s="1"/>
  <c r="J15" i="1"/>
  <c r="I15" i="1" s="1"/>
  <c r="J42" i="1"/>
  <c r="I42" i="1" s="1"/>
  <c r="J245" i="1"/>
  <c r="I245" i="1" s="1"/>
  <c r="J140" i="1"/>
  <c r="I140" i="1" s="1"/>
  <c r="J6" i="1"/>
  <c r="I6" i="1" s="1"/>
  <c r="J226" i="1"/>
  <c r="I226" i="1" s="1"/>
  <c r="J136" i="1"/>
  <c r="I136" i="1" s="1"/>
  <c r="J146" i="1"/>
  <c r="I146" i="1" s="1"/>
  <c r="J20" i="1"/>
  <c r="I20" i="1" s="1"/>
  <c r="J6" i="5" l="1"/>
  <c r="H8" i="5"/>
  <c r="H5" i="5"/>
  <c r="H4" i="5"/>
  <c r="H3" i="5"/>
  <c r="H2" i="5"/>
  <c r="M2" i="5"/>
  <c r="U9" i="5"/>
  <c r="U10" i="5" s="1"/>
  <c r="AM112" i="7" l="1"/>
  <c r="AL112" i="7"/>
  <c r="AK112" i="7"/>
  <c r="AJ112" i="7"/>
  <c r="AI112" i="7"/>
  <c r="AH112" i="7"/>
  <c r="AG112" i="7"/>
  <c r="AF112" i="7"/>
  <c r="AE112" i="7"/>
  <c r="AD112" i="7"/>
  <c r="AC112" i="7"/>
  <c r="AB112" i="7"/>
  <c r="AA112" i="7"/>
  <c r="Z112" i="7"/>
  <c r="Y112" i="7"/>
  <c r="X112" i="7"/>
  <c r="W112" i="7"/>
  <c r="V112" i="7"/>
  <c r="U112" i="7"/>
  <c r="AM111" i="7"/>
  <c r="AL111" i="7"/>
  <c r="AK111" i="7"/>
  <c r="AJ111" i="7"/>
  <c r="AI111" i="7"/>
  <c r="AH111" i="7"/>
  <c r="AG111" i="7"/>
  <c r="AF111" i="7"/>
  <c r="AE111" i="7"/>
  <c r="AD111" i="7"/>
  <c r="AC111" i="7"/>
  <c r="AB111" i="7"/>
  <c r="AA111" i="7"/>
  <c r="Z111" i="7"/>
  <c r="Y111" i="7"/>
  <c r="X111" i="7"/>
  <c r="W111" i="7"/>
  <c r="V111" i="7"/>
  <c r="U111" i="7"/>
  <c r="AM110" i="7"/>
  <c r="AL110" i="7"/>
  <c r="AK110" i="7"/>
  <c r="AJ110" i="7"/>
  <c r="AI110" i="7"/>
  <c r="AH110" i="7"/>
  <c r="AG110" i="7"/>
  <c r="AF110" i="7"/>
  <c r="AE110" i="7"/>
  <c r="AD110" i="7"/>
  <c r="AC110" i="7"/>
  <c r="AB110" i="7"/>
  <c r="AA110" i="7"/>
  <c r="Z110" i="7"/>
  <c r="Y110" i="7"/>
  <c r="X110" i="7"/>
  <c r="W110" i="7"/>
  <c r="V110" i="7"/>
  <c r="U110" i="7"/>
  <c r="AM109" i="7"/>
  <c r="AL109" i="7"/>
  <c r="AK109" i="7"/>
  <c r="AJ109" i="7"/>
  <c r="AI109" i="7"/>
  <c r="AH109" i="7"/>
  <c r="AG109" i="7"/>
  <c r="AF109" i="7"/>
  <c r="AE109" i="7"/>
  <c r="AD109" i="7"/>
  <c r="AC109" i="7"/>
  <c r="AB109" i="7"/>
  <c r="AA109" i="7"/>
  <c r="Z109" i="7"/>
  <c r="Y109" i="7"/>
  <c r="X109" i="7"/>
  <c r="W109" i="7"/>
  <c r="V109" i="7"/>
  <c r="U109" i="7"/>
  <c r="AM108" i="7"/>
  <c r="AL108" i="7"/>
  <c r="AK108" i="7"/>
  <c r="AJ108" i="7"/>
  <c r="AI108" i="7"/>
  <c r="AH108" i="7"/>
  <c r="AG108" i="7"/>
  <c r="AF108" i="7"/>
  <c r="AE108" i="7"/>
  <c r="AD108" i="7"/>
  <c r="AC108" i="7"/>
  <c r="AB108" i="7"/>
  <c r="AA108" i="7"/>
  <c r="Z108" i="7"/>
  <c r="Y108" i="7"/>
  <c r="X108" i="7"/>
  <c r="W108" i="7"/>
  <c r="V108" i="7"/>
  <c r="U108" i="7"/>
  <c r="AM107" i="7"/>
  <c r="AL107" i="7"/>
  <c r="AK107" i="7"/>
  <c r="AJ107" i="7"/>
  <c r="AI107" i="7"/>
  <c r="AH107" i="7"/>
  <c r="AG107" i="7"/>
  <c r="AF107" i="7"/>
  <c r="AE107" i="7"/>
  <c r="AD107" i="7"/>
  <c r="AC107" i="7"/>
  <c r="AB107" i="7"/>
  <c r="AA107" i="7"/>
  <c r="Z107" i="7"/>
  <c r="Y107" i="7"/>
  <c r="X107" i="7"/>
  <c r="W107" i="7"/>
  <c r="V107" i="7"/>
  <c r="U107" i="7"/>
  <c r="AM106" i="7"/>
  <c r="AL106" i="7"/>
  <c r="AK106" i="7"/>
  <c r="AJ106" i="7"/>
  <c r="AI106" i="7"/>
  <c r="AH106" i="7"/>
  <c r="AG106" i="7"/>
  <c r="AF106" i="7"/>
  <c r="AE106" i="7"/>
  <c r="AD106" i="7"/>
  <c r="AC106" i="7"/>
  <c r="AB106" i="7"/>
  <c r="AA106" i="7"/>
  <c r="Z106" i="7"/>
  <c r="Y106" i="7"/>
  <c r="X106" i="7"/>
  <c r="W106" i="7"/>
  <c r="V106" i="7"/>
  <c r="U106" i="7"/>
  <c r="AM105" i="7"/>
  <c r="AL105" i="7"/>
  <c r="AK105" i="7"/>
  <c r="AJ105" i="7"/>
  <c r="AI105" i="7"/>
  <c r="AH105" i="7"/>
  <c r="AG105" i="7"/>
  <c r="AF105" i="7"/>
  <c r="AE105" i="7"/>
  <c r="AD105" i="7"/>
  <c r="AC105" i="7"/>
  <c r="AB105" i="7"/>
  <c r="AA105" i="7"/>
  <c r="Z105" i="7"/>
  <c r="Y105" i="7"/>
  <c r="X105" i="7"/>
  <c r="W105" i="7"/>
  <c r="V105" i="7"/>
  <c r="U105" i="7"/>
  <c r="AM104" i="7"/>
  <c r="AL104" i="7"/>
  <c r="AK104" i="7"/>
  <c r="AJ104" i="7"/>
  <c r="AI104" i="7"/>
  <c r="AH104" i="7"/>
  <c r="AG104" i="7"/>
  <c r="AF104" i="7"/>
  <c r="AE104" i="7"/>
  <c r="AD104" i="7"/>
  <c r="AC104" i="7"/>
  <c r="AB104" i="7"/>
  <c r="AA104" i="7"/>
  <c r="Z104" i="7"/>
  <c r="Y104" i="7"/>
  <c r="X104" i="7"/>
  <c r="W104" i="7"/>
  <c r="V104" i="7"/>
  <c r="U104" i="7"/>
  <c r="AM103" i="7"/>
  <c r="AL103" i="7"/>
  <c r="AK103" i="7"/>
  <c r="AJ103" i="7"/>
  <c r="AI103" i="7"/>
  <c r="AH103" i="7"/>
  <c r="AG103" i="7"/>
  <c r="AF103" i="7"/>
  <c r="AE103" i="7"/>
  <c r="AD103" i="7"/>
  <c r="AC103" i="7"/>
  <c r="AB103" i="7"/>
  <c r="AA103" i="7"/>
  <c r="Z103" i="7"/>
  <c r="Y103" i="7"/>
  <c r="X103" i="7"/>
  <c r="W103" i="7"/>
  <c r="V103" i="7"/>
  <c r="U103" i="7"/>
  <c r="AM102" i="7"/>
  <c r="AL102" i="7"/>
  <c r="AK102" i="7"/>
  <c r="AJ102" i="7"/>
  <c r="AI102" i="7"/>
  <c r="AH102" i="7"/>
  <c r="AG102" i="7"/>
  <c r="AF102" i="7"/>
  <c r="AE102" i="7"/>
  <c r="AD102" i="7"/>
  <c r="AC102" i="7"/>
  <c r="AB102" i="7"/>
  <c r="AA102" i="7"/>
  <c r="Z102" i="7"/>
  <c r="Y102" i="7"/>
  <c r="X102" i="7"/>
  <c r="W102" i="7"/>
  <c r="V102" i="7"/>
  <c r="U102" i="7"/>
  <c r="AM101" i="7"/>
  <c r="AL101" i="7"/>
  <c r="AK101" i="7"/>
  <c r="AJ101" i="7"/>
  <c r="AI101" i="7"/>
  <c r="AH101" i="7"/>
  <c r="AG101" i="7"/>
  <c r="AF101" i="7"/>
  <c r="AE101" i="7"/>
  <c r="AD101" i="7"/>
  <c r="AC101" i="7"/>
  <c r="AB101" i="7"/>
  <c r="AA101" i="7"/>
  <c r="Z101" i="7"/>
  <c r="Y101" i="7"/>
  <c r="X101" i="7"/>
  <c r="W101" i="7"/>
  <c r="V101" i="7"/>
  <c r="U101" i="7"/>
  <c r="AM100" i="7"/>
  <c r="AL100" i="7"/>
  <c r="AK100" i="7"/>
  <c r="AJ100" i="7"/>
  <c r="AI100" i="7"/>
  <c r="AH100" i="7"/>
  <c r="AG100" i="7"/>
  <c r="AF100" i="7"/>
  <c r="AE100" i="7"/>
  <c r="AD100" i="7"/>
  <c r="AC100" i="7"/>
  <c r="AB100" i="7"/>
  <c r="AA100" i="7"/>
  <c r="Z100" i="7"/>
  <c r="Y100" i="7"/>
  <c r="X100" i="7"/>
  <c r="W100" i="7"/>
  <c r="V100" i="7"/>
  <c r="U100" i="7"/>
  <c r="AM99" i="7"/>
  <c r="AL99" i="7"/>
  <c r="AK99" i="7"/>
  <c r="AJ99" i="7"/>
  <c r="AI99" i="7"/>
  <c r="AH99" i="7"/>
  <c r="AG99" i="7"/>
  <c r="AF99" i="7"/>
  <c r="AE99" i="7"/>
  <c r="AD99" i="7"/>
  <c r="AC99" i="7"/>
  <c r="AB99" i="7"/>
  <c r="AA99" i="7"/>
  <c r="Z99" i="7"/>
  <c r="Y99" i="7"/>
  <c r="X99" i="7"/>
  <c r="W99" i="7"/>
  <c r="V99" i="7"/>
  <c r="U99" i="7"/>
  <c r="AM98" i="7"/>
  <c r="AL98" i="7"/>
  <c r="AK98" i="7"/>
  <c r="AJ98" i="7"/>
  <c r="AI98" i="7"/>
  <c r="AH98" i="7"/>
  <c r="AG98" i="7"/>
  <c r="AF98" i="7"/>
  <c r="AE98" i="7"/>
  <c r="AD98" i="7"/>
  <c r="AC98" i="7"/>
  <c r="AB98" i="7"/>
  <c r="AA98" i="7"/>
  <c r="Z98" i="7"/>
  <c r="Y98" i="7"/>
  <c r="X98" i="7"/>
  <c r="W98" i="7"/>
  <c r="V98" i="7"/>
  <c r="U98" i="7"/>
  <c r="AM97" i="7"/>
  <c r="AL97" i="7"/>
  <c r="AK97" i="7"/>
  <c r="AJ97" i="7"/>
  <c r="AI97" i="7"/>
  <c r="AH97" i="7"/>
  <c r="AG97" i="7"/>
  <c r="AF97" i="7"/>
  <c r="AE97" i="7"/>
  <c r="AD97" i="7"/>
  <c r="AC97" i="7"/>
  <c r="AB97" i="7"/>
  <c r="AA97" i="7"/>
  <c r="Z97" i="7"/>
  <c r="Y97" i="7"/>
  <c r="X97" i="7"/>
  <c r="W97" i="7"/>
  <c r="V97" i="7"/>
  <c r="U97" i="7"/>
  <c r="AM96" i="7"/>
  <c r="AL96" i="7"/>
  <c r="AK96" i="7"/>
  <c r="AJ96" i="7"/>
  <c r="AI96" i="7"/>
  <c r="AH96" i="7"/>
  <c r="AG96" i="7"/>
  <c r="AF96" i="7"/>
  <c r="AE96" i="7"/>
  <c r="AD96" i="7"/>
  <c r="AC96" i="7"/>
  <c r="AB96" i="7"/>
  <c r="AA96" i="7"/>
  <c r="Z96" i="7"/>
  <c r="Y96" i="7"/>
  <c r="X96" i="7"/>
  <c r="W96" i="7"/>
  <c r="V96" i="7"/>
  <c r="U96" i="7"/>
  <c r="AM95" i="7"/>
  <c r="AL95" i="7"/>
  <c r="AK95" i="7"/>
  <c r="AJ95" i="7"/>
  <c r="AI95" i="7"/>
  <c r="AH95" i="7"/>
  <c r="AG95" i="7"/>
  <c r="AF95" i="7"/>
  <c r="AE95" i="7"/>
  <c r="AD95" i="7"/>
  <c r="AC95" i="7"/>
  <c r="AB95" i="7"/>
  <c r="AA95" i="7"/>
  <c r="Z95" i="7"/>
  <c r="Y95" i="7"/>
  <c r="X95" i="7"/>
  <c r="W95" i="7"/>
  <c r="V95" i="7"/>
  <c r="U95" i="7"/>
  <c r="AM94" i="7"/>
  <c r="AL94" i="7"/>
  <c r="AK94" i="7"/>
  <c r="AJ94" i="7"/>
  <c r="AI94" i="7"/>
  <c r="AH94" i="7"/>
  <c r="AG94" i="7"/>
  <c r="AF94" i="7"/>
  <c r="AE94" i="7"/>
  <c r="AD94" i="7"/>
  <c r="AC94" i="7"/>
  <c r="AB94" i="7"/>
  <c r="AA94" i="7"/>
  <c r="Z94" i="7"/>
  <c r="Y94" i="7"/>
  <c r="X94" i="7"/>
  <c r="W94" i="7"/>
  <c r="V94" i="7"/>
  <c r="U94" i="7"/>
  <c r="AM93" i="7"/>
  <c r="AL93" i="7"/>
  <c r="AK93" i="7"/>
  <c r="AJ93" i="7"/>
  <c r="AI93" i="7"/>
  <c r="AH93" i="7"/>
  <c r="AG93" i="7"/>
  <c r="AF93" i="7"/>
  <c r="AE93" i="7"/>
  <c r="AD93" i="7"/>
  <c r="AC93" i="7"/>
  <c r="AB93" i="7"/>
  <c r="AA93" i="7"/>
  <c r="Z93" i="7"/>
  <c r="Y93" i="7"/>
  <c r="X93" i="7"/>
  <c r="W93" i="7"/>
  <c r="V93" i="7"/>
  <c r="U93" i="7"/>
  <c r="AM92" i="7"/>
  <c r="AL92" i="7"/>
  <c r="AK92" i="7"/>
  <c r="AJ92" i="7"/>
  <c r="AI92" i="7"/>
  <c r="AH92" i="7"/>
  <c r="AG92" i="7"/>
  <c r="AF92" i="7"/>
  <c r="AE92" i="7"/>
  <c r="AD92" i="7"/>
  <c r="AC92" i="7"/>
  <c r="AB92" i="7"/>
  <c r="AA92" i="7"/>
  <c r="Z92" i="7"/>
  <c r="Y92" i="7"/>
  <c r="X92" i="7"/>
  <c r="W92" i="7"/>
  <c r="V92" i="7"/>
  <c r="U92" i="7"/>
  <c r="AM91" i="7"/>
  <c r="AL91" i="7"/>
  <c r="AK91" i="7"/>
  <c r="AJ91" i="7"/>
  <c r="AI91" i="7"/>
  <c r="AH91" i="7"/>
  <c r="AG91" i="7"/>
  <c r="AF91" i="7"/>
  <c r="AE91" i="7"/>
  <c r="AD91" i="7"/>
  <c r="AC91" i="7"/>
  <c r="AB91" i="7"/>
  <c r="AA91" i="7"/>
  <c r="Z91" i="7"/>
  <c r="Y91" i="7"/>
  <c r="X91" i="7"/>
  <c r="W91" i="7"/>
  <c r="V91" i="7"/>
  <c r="U91" i="7"/>
  <c r="AM90" i="7"/>
  <c r="AL90" i="7"/>
  <c r="AK90" i="7"/>
  <c r="AJ90" i="7"/>
  <c r="AI90" i="7"/>
  <c r="AH90" i="7"/>
  <c r="AG90" i="7"/>
  <c r="AF90" i="7"/>
  <c r="AE90" i="7"/>
  <c r="AD90" i="7"/>
  <c r="AC90" i="7"/>
  <c r="AB90" i="7"/>
  <c r="AA90" i="7"/>
  <c r="Z90" i="7"/>
  <c r="Y90" i="7"/>
  <c r="X90" i="7"/>
  <c r="W90" i="7"/>
  <c r="V90" i="7"/>
  <c r="U90" i="7"/>
  <c r="AM89" i="7"/>
  <c r="AL89" i="7"/>
  <c r="AK89" i="7"/>
  <c r="AJ89" i="7"/>
  <c r="AI89" i="7"/>
  <c r="AH89" i="7"/>
  <c r="AG89" i="7"/>
  <c r="AF89" i="7"/>
  <c r="AE89" i="7"/>
  <c r="AD89" i="7"/>
  <c r="AC89" i="7"/>
  <c r="AB89" i="7"/>
  <c r="AA89" i="7"/>
  <c r="Z89" i="7"/>
  <c r="Y89" i="7"/>
  <c r="X89" i="7"/>
  <c r="W89" i="7"/>
  <c r="V89" i="7"/>
  <c r="U89" i="7"/>
  <c r="AM88" i="7"/>
  <c r="AL88" i="7"/>
  <c r="AK88" i="7"/>
  <c r="AJ88" i="7"/>
  <c r="AI88" i="7"/>
  <c r="AH88" i="7"/>
  <c r="AG88" i="7"/>
  <c r="AF88" i="7"/>
  <c r="AE88" i="7"/>
  <c r="AD88" i="7"/>
  <c r="AC88" i="7"/>
  <c r="AB88" i="7"/>
  <c r="AA88" i="7"/>
  <c r="Z88" i="7"/>
  <c r="Y88" i="7"/>
  <c r="X88" i="7"/>
  <c r="W88" i="7"/>
  <c r="V88" i="7"/>
  <c r="U88" i="7"/>
  <c r="AM87" i="7"/>
  <c r="AL87" i="7"/>
  <c r="AK87" i="7"/>
  <c r="AJ87" i="7"/>
  <c r="AI87" i="7"/>
  <c r="AH87" i="7"/>
  <c r="AG87" i="7"/>
  <c r="AF87" i="7"/>
  <c r="AE87" i="7"/>
  <c r="AD87" i="7"/>
  <c r="AC87" i="7"/>
  <c r="AB87" i="7"/>
  <c r="AA87" i="7"/>
  <c r="Z87" i="7"/>
  <c r="Y87" i="7"/>
  <c r="X87" i="7"/>
  <c r="W87" i="7"/>
  <c r="V87" i="7"/>
  <c r="U87" i="7"/>
  <c r="AM86" i="7"/>
  <c r="AL86" i="7"/>
  <c r="AK86" i="7"/>
  <c r="AJ86" i="7"/>
  <c r="AI86" i="7"/>
  <c r="AH86" i="7"/>
  <c r="AG86" i="7"/>
  <c r="AF86" i="7"/>
  <c r="AE86" i="7"/>
  <c r="AD86" i="7"/>
  <c r="AC86" i="7"/>
  <c r="AB86" i="7"/>
  <c r="AA86" i="7"/>
  <c r="Z86" i="7"/>
  <c r="Y86" i="7"/>
  <c r="X86" i="7"/>
  <c r="W86" i="7"/>
  <c r="V86" i="7"/>
  <c r="U86" i="7"/>
  <c r="AM85" i="7"/>
  <c r="AL85" i="7"/>
  <c r="AK85" i="7"/>
  <c r="AJ85" i="7"/>
  <c r="AI85" i="7"/>
  <c r="AH85" i="7"/>
  <c r="AG85" i="7"/>
  <c r="AF85" i="7"/>
  <c r="AE85" i="7"/>
  <c r="AD85" i="7"/>
  <c r="AC85" i="7"/>
  <c r="AB85" i="7"/>
  <c r="AA85" i="7"/>
  <c r="Z85" i="7"/>
  <c r="Y85" i="7"/>
  <c r="X85" i="7"/>
  <c r="W85" i="7"/>
  <c r="V85" i="7"/>
  <c r="U85" i="7"/>
  <c r="AM84" i="7"/>
  <c r="AL84" i="7"/>
  <c r="AK84" i="7"/>
  <c r="AJ84" i="7"/>
  <c r="AI84" i="7"/>
  <c r="AH84" i="7"/>
  <c r="AG84" i="7"/>
  <c r="AF84" i="7"/>
  <c r="AE84" i="7"/>
  <c r="AD84" i="7"/>
  <c r="AC84" i="7"/>
  <c r="AB84" i="7"/>
  <c r="AA84" i="7"/>
  <c r="Z84" i="7"/>
  <c r="Y84" i="7"/>
  <c r="X84" i="7"/>
  <c r="W84" i="7"/>
  <c r="V84" i="7"/>
  <c r="U84" i="7"/>
  <c r="AM83" i="7"/>
  <c r="AL83" i="7"/>
  <c r="AK83" i="7"/>
  <c r="AJ83" i="7"/>
  <c r="AI83" i="7"/>
  <c r="AH83" i="7"/>
  <c r="AG83" i="7"/>
  <c r="AF83" i="7"/>
  <c r="AE83" i="7"/>
  <c r="AD83" i="7"/>
  <c r="AC83" i="7"/>
  <c r="AB83" i="7"/>
  <c r="AA83" i="7"/>
  <c r="Z83" i="7"/>
  <c r="Y83" i="7"/>
  <c r="X83" i="7"/>
  <c r="W83" i="7"/>
  <c r="V83" i="7"/>
  <c r="U83" i="7"/>
  <c r="AM82" i="7"/>
  <c r="AL82" i="7"/>
  <c r="AK82" i="7"/>
  <c r="AJ82" i="7"/>
  <c r="AI82" i="7"/>
  <c r="AH82" i="7"/>
  <c r="AG82" i="7"/>
  <c r="AF82" i="7"/>
  <c r="AE82" i="7"/>
  <c r="AD82" i="7"/>
  <c r="AC82" i="7"/>
  <c r="AB82" i="7"/>
  <c r="AA82" i="7"/>
  <c r="Z82" i="7"/>
  <c r="Y82" i="7"/>
  <c r="X82" i="7"/>
  <c r="W82" i="7"/>
  <c r="V82" i="7"/>
  <c r="U82" i="7"/>
  <c r="AM81" i="7"/>
  <c r="AL81" i="7"/>
  <c r="AK81" i="7"/>
  <c r="AJ81" i="7"/>
  <c r="AI81" i="7"/>
  <c r="AH81" i="7"/>
  <c r="AG81" i="7"/>
  <c r="AF81" i="7"/>
  <c r="AE81" i="7"/>
  <c r="AD81" i="7"/>
  <c r="AC81" i="7"/>
  <c r="AB81" i="7"/>
  <c r="AA81" i="7"/>
  <c r="Z81" i="7"/>
  <c r="Y81" i="7"/>
  <c r="X81" i="7"/>
  <c r="W81" i="7"/>
  <c r="V81" i="7"/>
  <c r="U81" i="7"/>
  <c r="AM80" i="7"/>
  <c r="AL80" i="7"/>
  <c r="AK80" i="7"/>
  <c r="AJ80" i="7"/>
  <c r="AI80" i="7"/>
  <c r="AH80" i="7"/>
  <c r="AG80" i="7"/>
  <c r="AF80" i="7"/>
  <c r="AE80" i="7"/>
  <c r="AD80" i="7"/>
  <c r="AC80" i="7"/>
  <c r="AB80" i="7"/>
  <c r="AA80" i="7"/>
  <c r="Z80" i="7"/>
  <c r="Y80" i="7"/>
  <c r="X80" i="7"/>
  <c r="W80" i="7"/>
  <c r="V80" i="7"/>
  <c r="U80" i="7"/>
  <c r="AM79" i="7"/>
  <c r="AL79" i="7"/>
  <c r="AK79" i="7"/>
  <c r="AJ79" i="7"/>
  <c r="AI79" i="7"/>
  <c r="AH79" i="7"/>
  <c r="AG79" i="7"/>
  <c r="AF79" i="7"/>
  <c r="AE79" i="7"/>
  <c r="AD79" i="7"/>
  <c r="AC79" i="7"/>
  <c r="AB79" i="7"/>
  <c r="AA79" i="7"/>
  <c r="Z79" i="7"/>
  <c r="Y79" i="7"/>
  <c r="X79" i="7"/>
  <c r="W79" i="7"/>
  <c r="V79" i="7"/>
  <c r="U79" i="7"/>
  <c r="AM78" i="7"/>
  <c r="AL78" i="7"/>
  <c r="AK78" i="7"/>
  <c r="AJ78" i="7"/>
  <c r="AI78" i="7"/>
  <c r="AH78" i="7"/>
  <c r="AG78" i="7"/>
  <c r="AF78" i="7"/>
  <c r="AE78" i="7"/>
  <c r="AD78" i="7"/>
  <c r="AC78" i="7"/>
  <c r="AB78" i="7"/>
  <c r="AA78" i="7"/>
  <c r="Z78" i="7"/>
  <c r="Y78" i="7"/>
  <c r="X78" i="7"/>
  <c r="W78" i="7"/>
  <c r="V78" i="7"/>
  <c r="U78" i="7"/>
  <c r="AM77" i="7"/>
  <c r="AL77" i="7"/>
  <c r="AK77" i="7"/>
  <c r="AJ77" i="7"/>
  <c r="AI77" i="7"/>
  <c r="AH77" i="7"/>
  <c r="AG77" i="7"/>
  <c r="AF77" i="7"/>
  <c r="AE77" i="7"/>
  <c r="AD77" i="7"/>
  <c r="AC77" i="7"/>
  <c r="AB77" i="7"/>
  <c r="AA77" i="7"/>
  <c r="Z77" i="7"/>
  <c r="Y77" i="7"/>
  <c r="X77" i="7"/>
  <c r="W77" i="7"/>
  <c r="V77" i="7"/>
  <c r="U77" i="7"/>
  <c r="AM76" i="7"/>
  <c r="AL76" i="7"/>
  <c r="AK76" i="7"/>
  <c r="AJ76" i="7"/>
  <c r="AI76" i="7"/>
  <c r="AH76" i="7"/>
  <c r="AG76" i="7"/>
  <c r="AF76" i="7"/>
  <c r="AE76" i="7"/>
  <c r="AD76" i="7"/>
  <c r="AC76" i="7"/>
  <c r="AB76" i="7"/>
  <c r="AA76" i="7"/>
  <c r="Z76" i="7"/>
  <c r="Y76" i="7"/>
  <c r="X76" i="7"/>
  <c r="W76" i="7"/>
  <c r="V76" i="7"/>
  <c r="U76" i="7"/>
  <c r="AM75" i="7"/>
  <c r="AL75" i="7"/>
  <c r="AK75" i="7"/>
  <c r="AJ75" i="7"/>
  <c r="AI75" i="7"/>
  <c r="AH75" i="7"/>
  <c r="AG75" i="7"/>
  <c r="AF75" i="7"/>
  <c r="AE75" i="7"/>
  <c r="AD75" i="7"/>
  <c r="AC75" i="7"/>
  <c r="AB75" i="7"/>
  <c r="AA75" i="7"/>
  <c r="Z75" i="7"/>
  <c r="Y75" i="7"/>
  <c r="X75" i="7"/>
  <c r="W75" i="7"/>
  <c r="V75" i="7"/>
  <c r="U75" i="7"/>
  <c r="AM74" i="7"/>
  <c r="AL74" i="7"/>
  <c r="AK74" i="7"/>
  <c r="AJ74" i="7"/>
  <c r="AI74" i="7"/>
  <c r="AH74" i="7"/>
  <c r="AG74" i="7"/>
  <c r="AF74" i="7"/>
  <c r="AE74" i="7"/>
  <c r="AD74" i="7"/>
  <c r="AC74" i="7"/>
  <c r="AB74" i="7"/>
  <c r="AA74" i="7"/>
  <c r="Z74" i="7"/>
  <c r="Y74" i="7"/>
  <c r="X74" i="7"/>
  <c r="W74" i="7"/>
  <c r="V74" i="7"/>
  <c r="U74" i="7"/>
  <c r="AM73" i="7"/>
  <c r="AL73" i="7"/>
  <c r="AK73" i="7"/>
  <c r="AJ73" i="7"/>
  <c r="AI73" i="7"/>
  <c r="AH73" i="7"/>
  <c r="AG73" i="7"/>
  <c r="AF73" i="7"/>
  <c r="AE73" i="7"/>
  <c r="AD73" i="7"/>
  <c r="AC73" i="7"/>
  <c r="AB73" i="7"/>
  <c r="AA73" i="7"/>
  <c r="Z73" i="7"/>
  <c r="Y73" i="7"/>
  <c r="X73" i="7"/>
  <c r="W73" i="7"/>
  <c r="V73" i="7"/>
  <c r="U73" i="7"/>
  <c r="AM72" i="7"/>
  <c r="AL72" i="7"/>
  <c r="AK72" i="7"/>
  <c r="AJ72" i="7"/>
  <c r="AI72" i="7"/>
  <c r="AH72" i="7"/>
  <c r="AG72" i="7"/>
  <c r="AF72" i="7"/>
  <c r="AE72" i="7"/>
  <c r="AD72" i="7"/>
  <c r="AC72" i="7"/>
  <c r="AB72" i="7"/>
  <c r="AA72" i="7"/>
  <c r="Z72" i="7"/>
  <c r="Y72" i="7"/>
  <c r="X72" i="7"/>
  <c r="W72" i="7"/>
  <c r="V72" i="7"/>
  <c r="U72" i="7"/>
  <c r="AM71" i="7"/>
  <c r="AL71" i="7"/>
  <c r="AK71" i="7"/>
  <c r="AJ71" i="7"/>
  <c r="AI71" i="7"/>
  <c r="AH71" i="7"/>
  <c r="AG71" i="7"/>
  <c r="AF71" i="7"/>
  <c r="AE71" i="7"/>
  <c r="AD71" i="7"/>
  <c r="AC71" i="7"/>
  <c r="AB71" i="7"/>
  <c r="AA71" i="7"/>
  <c r="Z71" i="7"/>
  <c r="Y71" i="7"/>
  <c r="X71" i="7"/>
  <c r="W71" i="7"/>
  <c r="V71" i="7"/>
  <c r="U71" i="7"/>
  <c r="AM70" i="7"/>
  <c r="AL70" i="7"/>
  <c r="AK70" i="7"/>
  <c r="AJ70" i="7"/>
  <c r="AI70" i="7"/>
  <c r="AH70" i="7"/>
  <c r="AG70" i="7"/>
  <c r="AF70" i="7"/>
  <c r="AE70" i="7"/>
  <c r="AD70" i="7"/>
  <c r="AC70" i="7"/>
  <c r="AB70" i="7"/>
  <c r="AA70" i="7"/>
  <c r="Z70" i="7"/>
  <c r="Y70" i="7"/>
  <c r="X70" i="7"/>
  <c r="W70" i="7"/>
  <c r="V70" i="7"/>
  <c r="U70" i="7"/>
  <c r="AM69" i="7"/>
  <c r="AL69" i="7"/>
  <c r="AK69" i="7"/>
  <c r="AJ69" i="7"/>
  <c r="AI69" i="7"/>
  <c r="AH69" i="7"/>
  <c r="AG69" i="7"/>
  <c r="AF69" i="7"/>
  <c r="AE69" i="7"/>
  <c r="AD69" i="7"/>
  <c r="AC69" i="7"/>
  <c r="AB69" i="7"/>
  <c r="AA69" i="7"/>
  <c r="Z69" i="7"/>
  <c r="Y69" i="7"/>
  <c r="X69" i="7"/>
  <c r="W69" i="7"/>
  <c r="V69" i="7"/>
  <c r="U69" i="7"/>
  <c r="AM68" i="7"/>
  <c r="AL68" i="7"/>
  <c r="AK68" i="7"/>
  <c r="AJ68" i="7"/>
  <c r="AI68" i="7"/>
  <c r="AH68" i="7"/>
  <c r="AG68" i="7"/>
  <c r="AF68" i="7"/>
  <c r="AE68" i="7"/>
  <c r="AD68" i="7"/>
  <c r="AC68" i="7"/>
  <c r="AB68" i="7"/>
  <c r="AA68" i="7"/>
  <c r="Z68" i="7"/>
  <c r="Y68" i="7"/>
  <c r="X68" i="7"/>
  <c r="W68" i="7"/>
  <c r="V68" i="7"/>
  <c r="U68" i="7"/>
  <c r="AM67" i="7"/>
  <c r="AL67" i="7"/>
  <c r="AK67" i="7"/>
  <c r="AJ67" i="7"/>
  <c r="AI67" i="7"/>
  <c r="AH67" i="7"/>
  <c r="AG67" i="7"/>
  <c r="AF67" i="7"/>
  <c r="AE67" i="7"/>
  <c r="AD67" i="7"/>
  <c r="AC67" i="7"/>
  <c r="AB67" i="7"/>
  <c r="AA67" i="7"/>
  <c r="Z67" i="7"/>
  <c r="Y67" i="7"/>
  <c r="X67" i="7"/>
  <c r="W67" i="7"/>
  <c r="V67" i="7"/>
  <c r="U67" i="7"/>
  <c r="AM66" i="7"/>
  <c r="AL66" i="7"/>
  <c r="AK66" i="7"/>
  <c r="AJ66" i="7"/>
  <c r="AI66" i="7"/>
  <c r="AH66" i="7"/>
  <c r="AG66" i="7"/>
  <c r="AF66" i="7"/>
  <c r="AE66" i="7"/>
  <c r="AD66" i="7"/>
  <c r="AC66" i="7"/>
  <c r="AB66" i="7"/>
  <c r="AA66" i="7"/>
  <c r="Z66" i="7"/>
  <c r="Y66" i="7"/>
  <c r="X66" i="7"/>
  <c r="W66" i="7"/>
  <c r="V66" i="7"/>
  <c r="U66" i="7"/>
  <c r="AM65" i="7"/>
  <c r="AL65" i="7"/>
  <c r="AK65" i="7"/>
  <c r="AJ65" i="7"/>
  <c r="AI65" i="7"/>
  <c r="AH65" i="7"/>
  <c r="AG65" i="7"/>
  <c r="AF65" i="7"/>
  <c r="AE65" i="7"/>
  <c r="AD65" i="7"/>
  <c r="AC65" i="7"/>
  <c r="AB65" i="7"/>
  <c r="AA65" i="7"/>
  <c r="Z65" i="7"/>
  <c r="Y65" i="7"/>
  <c r="X65" i="7"/>
  <c r="W65" i="7"/>
  <c r="V65" i="7"/>
  <c r="U65" i="7"/>
  <c r="AM64" i="7"/>
  <c r="AL64" i="7"/>
  <c r="AK64" i="7"/>
  <c r="AJ64" i="7"/>
  <c r="AI64" i="7"/>
  <c r="AH64" i="7"/>
  <c r="AG64" i="7"/>
  <c r="AF64" i="7"/>
  <c r="AE64" i="7"/>
  <c r="AD64" i="7"/>
  <c r="AC64" i="7"/>
  <c r="AB64" i="7"/>
  <c r="AA64" i="7"/>
  <c r="Z64" i="7"/>
  <c r="Y64" i="7"/>
  <c r="X64" i="7"/>
  <c r="W64" i="7"/>
  <c r="V64" i="7"/>
  <c r="U64" i="7"/>
  <c r="AM63" i="7"/>
  <c r="AL63" i="7"/>
  <c r="AK63" i="7"/>
  <c r="AJ63" i="7"/>
  <c r="AI63" i="7"/>
  <c r="AH63" i="7"/>
  <c r="AG63" i="7"/>
  <c r="AF63" i="7"/>
  <c r="AE63" i="7"/>
  <c r="AD63" i="7"/>
  <c r="AC63" i="7"/>
  <c r="AB63" i="7"/>
  <c r="AA63" i="7"/>
  <c r="Z63" i="7"/>
  <c r="Y63" i="7"/>
  <c r="X63" i="7"/>
  <c r="W63" i="7"/>
  <c r="V63" i="7"/>
  <c r="U63" i="7"/>
  <c r="AM62" i="7"/>
  <c r="AL62" i="7"/>
  <c r="AK62" i="7"/>
  <c r="AJ62" i="7"/>
  <c r="AI62" i="7"/>
  <c r="AH62" i="7"/>
  <c r="AG62" i="7"/>
  <c r="AF62" i="7"/>
  <c r="AE62" i="7"/>
  <c r="AD62" i="7"/>
  <c r="AC62" i="7"/>
  <c r="AB62" i="7"/>
  <c r="AA62" i="7"/>
  <c r="Z62" i="7"/>
  <c r="Y62" i="7"/>
  <c r="X62" i="7"/>
  <c r="W62" i="7"/>
  <c r="V62" i="7"/>
  <c r="U62" i="7"/>
  <c r="AM61" i="7"/>
  <c r="AL61" i="7"/>
  <c r="AK61" i="7"/>
  <c r="AJ61" i="7"/>
  <c r="AI61" i="7"/>
  <c r="AH61" i="7"/>
  <c r="AG61" i="7"/>
  <c r="AF61" i="7"/>
  <c r="AE61" i="7"/>
  <c r="AD61" i="7"/>
  <c r="AC61" i="7"/>
  <c r="AB61" i="7"/>
  <c r="AA61" i="7"/>
  <c r="Z61" i="7"/>
  <c r="Y61" i="7"/>
  <c r="X61" i="7"/>
  <c r="W61" i="7"/>
  <c r="V61" i="7"/>
  <c r="U61" i="7"/>
  <c r="AM60" i="7"/>
  <c r="AL60" i="7"/>
  <c r="AK60" i="7"/>
  <c r="AJ60" i="7"/>
  <c r="AI60" i="7"/>
  <c r="AH60" i="7"/>
  <c r="AG60" i="7"/>
  <c r="AF60" i="7"/>
  <c r="AE60" i="7"/>
  <c r="AD60" i="7"/>
  <c r="AC60" i="7"/>
  <c r="AB60" i="7"/>
  <c r="AA60" i="7"/>
  <c r="Z60" i="7"/>
  <c r="Y60" i="7"/>
  <c r="X60" i="7"/>
  <c r="W60" i="7"/>
  <c r="V60" i="7"/>
  <c r="U60" i="7"/>
  <c r="AM59" i="7"/>
  <c r="AL59" i="7"/>
  <c r="AK59" i="7"/>
  <c r="AJ59" i="7"/>
  <c r="AI59" i="7"/>
  <c r="AH59" i="7"/>
  <c r="AG59" i="7"/>
  <c r="AF59" i="7"/>
  <c r="AE59" i="7"/>
  <c r="AD59" i="7"/>
  <c r="AC59" i="7"/>
  <c r="AB59" i="7"/>
  <c r="AA59" i="7"/>
  <c r="Z59" i="7"/>
  <c r="Y59" i="7"/>
  <c r="X59" i="7"/>
  <c r="W59" i="7"/>
  <c r="V59" i="7"/>
  <c r="U59" i="7"/>
  <c r="AM58" i="7"/>
  <c r="AL58" i="7"/>
  <c r="AK58" i="7"/>
  <c r="AJ58" i="7"/>
  <c r="AI58" i="7"/>
  <c r="AH58" i="7"/>
  <c r="AG58" i="7"/>
  <c r="AF58" i="7"/>
  <c r="AE58" i="7"/>
  <c r="AD58" i="7"/>
  <c r="AC58" i="7"/>
  <c r="AB58" i="7"/>
  <c r="AA58" i="7"/>
  <c r="Z58" i="7"/>
  <c r="Y58" i="7"/>
  <c r="X58" i="7"/>
  <c r="W58" i="7"/>
  <c r="V58" i="7"/>
  <c r="U58" i="7"/>
  <c r="AM57" i="7"/>
  <c r="AL57" i="7"/>
  <c r="AK57" i="7"/>
  <c r="AJ57" i="7"/>
  <c r="AI57" i="7"/>
  <c r="AH57" i="7"/>
  <c r="AG57" i="7"/>
  <c r="AF57" i="7"/>
  <c r="AE57" i="7"/>
  <c r="AD57" i="7"/>
  <c r="AC57" i="7"/>
  <c r="AB57" i="7"/>
  <c r="AA57" i="7"/>
  <c r="Z57" i="7"/>
  <c r="Y57" i="7"/>
  <c r="X57" i="7"/>
  <c r="W57" i="7"/>
  <c r="V57" i="7"/>
  <c r="U57" i="7"/>
  <c r="AM56" i="7"/>
  <c r="AL56" i="7"/>
  <c r="AK56" i="7"/>
  <c r="AJ56" i="7"/>
  <c r="AI56" i="7"/>
  <c r="AH56" i="7"/>
  <c r="AG56" i="7"/>
  <c r="AF56" i="7"/>
  <c r="AE56" i="7"/>
  <c r="AD56" i="7"/>
  <c r="AC56" i="7"/>
  <c r="AB56" i="7"/>
  <c r="AA56" i="7"/>
  <c r="Z56" i="7"/>
  <c r="Y56" i="7"/>
  <c r="X56" i="7"/>
  <c r="W56" i="7"/>
  <c r="V56" i="7"/>
  <c r="U56" i="7"/>
  <c r="AM55" i="7"/>
  <c r="AL55" i="7"/>
  <c r="AK55" i="7"/>
  <c r="AJ55" i="7"/>
  <c r="AI55" i="7"/>
  <c r="AH55" i="7"/>
  <c r="AG55" i="7"/>
  <c r="AF55" i="7"/>
  <c r="AE55" i="7"/>
  <c r="AD55" i="7"/>
  <c r="AC55" i="7"/>
  <c r="AB55" i="7"/>
  <c r="AA55" i="7"/>
  <c r="Z55" i="7"/>
  <c r="Y55" i="7"/>
  <c r="X55" i="7"/>
  <c r="W55" i="7"/>
  <c r="V55" i="7"/>
  <c r="U55" i="7"/>
  <c r="AM54" i="7"/>
  <c r="AL54" i="7"/>
  <c r="AK54" i="7"/>
  <c r="AJ54" i="7"/>
  <c r="AI54" i="7"/>
  <c r="AH54" i="7"/>
  <c r="AG54" i="7"/>
  <c r="AF54" i="7"/>
  <c r="AE54" i="7"/>
  <c r="AD54" i="7"/>
  <c r="AC54" i="7"/>
  <c r="AB54" i="7"/>
  <c r="AA54" i="7"/>
  <c r="Z54" i="7"/>
  <c r="Y54" i="7"/>
  <c r="X54" i="7"/>
  <c r="W54" i="7"/>
  <c r="V54" i="7"/>
  <c r="U54" i="7"/>
  <c r="AM53" i="7"/>
  <c r="AL53" i="7"/>
  <c r="AK53" i="7"/>
  <c r="AJ53" i="7"/>
  <c r="AI53" i="7"/>
  <c r="AH53" i="7"/>
  <c r="AG53" i="7"/>
  <c r="AF53" i="7"/>
  <c r="AE53" i="7"/>
  <c r="AD53" i="7"/>
  <c r="AC53" i="7"/>
  <c r="AB53" i="7"/>
  <c r="AA53" i="7"/>
  <c r="Z53" i="7"/>
  <c r="Y53" i="7"/>
  <c r="X53" i="7"/>
  <c r="W53" i="7"/>
  <c r="V53" i="7"/>
  <c r="U53" i="7"/>
  <c r="AM52" i="7"/>
  <c r="AL52" i="7"/>
  <c r="AK52" i="7"/>
  <c r="AJ52" i="7"/>
  <c r="AI52" i="7"/>
  <c r="AH52" i="7"/>
  <c r="AG52" i="7"/>
  <c r="AF52" i="7"/>
  <c r="AE52" i="7"/>
  <c r="AD52" i="7"/>
  <c r="AC52" i="7"/>
  <c r="AB52" i="7"/>
  <c r="AA52" i="7"/>
  <c r="Z52" i="7"/>
  <c r="Y52" i="7"/>
  <c r="X52" i="7"/>
  <c r="W52" i="7"/>
  <c r="V52" i="7"/>
  <c r="U52" i="7"/>
  <c r="AM51" i="7"/>
  <c r="AL51" i="7"/>
  <c r="AK51" i="7"/>
  <c r="AJ51" i="7"/>
  <c r="AI51" i="7"/>
  <c r="AH51" i="7"/>
  <c r="AG51" i="7"/>
  <c r="AF51" i="7"/>
  <c r="AE51" i="7"/>
  <c r="AD51" i="7"/>
  <c r="AC51" i="7"/>
  <c r="AB51" i="7"/>
  <c r="AA51" i="7"/>
  <c r="Z51" i="7"/>
  <c r="Y51" i="7"/>
  <c r="X51" i="7"/>
  <c r="W51" i="7"/>
  <c r="V51" i="7"/>
  <c r="U51" i="7"/>
  <c r="AM50" i="7"/>
  <c r="AL50" i="7"/>
  <c r="AK50" i="7"/>
  <c r="AJ50" i="7"/>
  <c r="AI50" i="7"/>
  <c r="AH50" i="7"/>
  <c r="AG50" i="7"/>
  <c r="AF50" i="7"/>
  <c r="AE50" i="7"/>
  <c r="AD50" i="7"/>
  <c r="AC50" i="7"/>
  <c r="AB50" i="7"/>
  <c r="AA50" i="7"/>
  <c r="Z50" i="7"/>
  <c r="Y50" i="7"/>
  <c r="X50" i="7"/>
  <c r="W50" i="7"/>
  <c r="V50" i="7"/>
  <c r="U50" i="7"/>
  <c r="AM49" i="7"/>
  <c r="AL49" i="7"/>
  <c r="AK49" i="7"/>
  <c r="AJ49" i="7"/>
  <c r="AI49" i="7"/>
  <c r="AH49" i="7"/>
  <c r="AG49" i="7"/>
  <c r="AF49" i="7"/>
  <c r="AE49" i="7"/>
  <c r="AD49" i="7"/>
  <c r="AC49" i="7"/>
  <c r="AB49" i="7"/>
  <c r="AA49" i="7"/>
  <c r="Z49" i="7"/>
  <c r="Y49" i="7"/>
  <c r="X49" i="7"/>
  <c r="W49" i="7"/>
  <c r="V49" i="7"/>
  <c r="U49" i="7"/>
  <c r="AM48" i="7"/>
  <c r="AL48" i="7"/>
  <c r="AK48" i="7"/>
  <c r="AJ48" i="7"/>
  <c r="AI48" i="7"/>
  <c r="AH48" i="7"/>
  <c r="AG48" i="7"/>
  <c r="AF48" i="7"/>
  <c r="AE48" i="7"/>
  <c r="AD48" i="7"/>
  <c r="AC48" i="7"/>
  <c r="AB48" i="7"/>
  <c r="AA48" i="7"/>
  <c r="Z48" i="7"/>
  <c r="Y48" i="7"/>
  <c r="X48" i="7"/>
  <c r="W48" i="7"/>
  <c r="V48" i="7"/>
  <c r="U48" i="7"/>
  <c r="AM47" i="7"/>
  <c r="AL47" i="7"/>
  <c r="AK47" i="7"/>
  <c r="AJ47" i="7"/>
  <c r="AI47" i="7"/>
  <c r="AH47" i="7"/>
  <c r="AG47" i="7"/>
  <c r="AF47" i="7"/>
  <c r="AE47" i="7"/>
  <c r="AD47" i="7"/>
  <c r="AC47" i="7"/>
  <c r="AB47" i="7"/>
  <c r="AA47" i="7"/>
  <c r="Z47" i="7"/>
  <c r="Y47" i="7"/>
  <c r="X47" i="7"/>
  <c r="W47" i="7"/>
  <c r="V47" i="7"/>
  <c r="U47" i="7"/>
  <c r="AM46" i="7"/>
  <c r="AL46" i="7"/>
  <c r="AK46" i="7"/>
  <c r="AJ46" i="7"/>
  <c r="AI46" i="7"/>
  <c r="AH46" i="7"/>
  <c r="AG46" i="7"/>
  <c r="AF46" i="7"/>
  <c r="AE46" i="7"/>
  <c r="AD46" i="7"/>
  <c r="AC46" i="7"/>
  <c r="AB46" i="7"/>
  <c r="AA46" i="7"/>
  <c r="Z46" i="7"/>
  <c r="Y46" i="7"/>
  <c r="X46" i="7"/>
  <c r="W46" i="7"/>
  <c r="V46" i="7"/>
  <c r="U46" i="7"/>
  <c r="AM45" i="7"/>
  <c r="AL45" i="7"/>
  <c r="AK45" i="7"/>
  <c r="AJ45" i="7"/>
  <c r="AI45" i="7"/>
  <c r="AH45" i="7"/>
  <c r="AG45" i="7"/>
  <c r="AF45" i="7"/>
  <c r="AE45" i="7"/>
  <c r="AD45" i="7"/>
  <c r="AC45" i="7"/>
  <c r="AB45" i="7"/>
  <c r="AA45" i="7"/>
  <c r="Z45" i="7"/>
  <c r="Y45" i="7"/>
  <c r="X45" i="7"/>
  <c r="W45" i="7"/>
  <c r="V45" i="7"/>
  <c r="U45" i="7"/>
  <c r="AM44" i="7"/>
  <c r="AL44" i="7"/>
  <c r="AK44" i="7"/>
  <c r="AJ44" i="7"/>
  <c r="AI44" i="7"/>
  <c r="AH44" i="7"/>
  <c r="AG44" i="7"/>
  <c r="AF44" i="7"/>
  <c r="AE44" i="7"/>
  <c r="AD44" i="7"/>
  <c r="AC44" i="7"/>
  <c r="AB44" i="7"/>
  <c r="AA44" i="7"/>
  <c r="Z44" i="7"/>
  <c r="Y44" i="7"/>
  <c r="X44" i="7"/>
  <c r="W44" i="7"/>
  <c r="V44" i="7"/>
  <c r="U44" i="7"/>
  <c r="AM43" i="7"/>
  <c r="AL43" i="7"/>
  <c r="AK43" i="7"/>
  <c r="AJ43" i="7"/>
  <c r="AI43" i="7"/>
  <c r="AH43" i="7"/>
  <c r="AG43" i="7"/>
  <c r="AF43" i="7"/>
  <c r="AE43" i="7"/>
  <c r="AD43" i="7"/>
  <c r="AC43" i="7"/>
  <c r="AB43" i="7"/>
  <c r="AA43" i="7"/>
  <c r="Z43" i="7"/>
  <c r="Y43" i="7"/>
  <c r="X43" i="7"/>
  <c r="W43" i="7"/>
  <c r="V43" i="7"/>
  <c r="U43" i="7"/>
  <c r="AM42" i="7"/>
  <c r="AL42" i="7"/>
  <c r="AK42" i="7"/>
  <c r="AJ42" i="7"/>
  <c r="AI42" i="7"/>
  <c r="AH42" i="7"/>
  <c r="AG42" i="7"/>
  <c r="AF42" i="7"/>
  <c r="AE42" i="7"/>
  <c r="AD42" i="7"/>
  <c r="AC42" i="7"/>
  <c r="AB42" i="7"/>
  <c r="AA42" i="7"/>
  <c r="Z42" i="7"/>
  <c r="Y42" i="7"/>
  <c r="X42" i="7"/>
  <c r="W42" i="7"/>
  <c r="V42" i="7"/>
  <c r="U42" i="7"/>
  <c r="AM41" i="7"/>
  <c r="AL41" i="7"/>
  <c r="AK41" i="7"/>
  <c r="AJ41" i="7"/>
  <c r="AI41" i="7"/>
  <c r="AH41" i="7"/>
  <c r="AG41" i="7"/>
  <c r="AF41" i="7"/>
  <c r="AE41" i="7"/>
  <c r="AD41" i="7"/>
  <c r="AC41" i="7"/>
  <c r="AB41" i="7"/>
  <c r="AA41" i="7"/>
  <c r="Z41" i="7"/>
  <c r="Y41" i="7"/>
  <c r="X41" i="7"/>
  <c r="W41" i="7"/>
  <c r="V41" i="7"/>
  <c r="U41" i="7"/>
  <c r="AM40" i="7"/>
  <c r="AL40" i="7"/>
  <c r="AK40" i="7"/>
  <c r="AJ40" i="7"/>
  <c r="AI40" i="7"/>
  <c r="AH40" i="7"/>
  <c r="AG40" i="7"/>
  <c r="AF40" i="7"/>
  <c r="AE40" i="7"/>
  <c r="AD40" i="7"/>
  <c r="AC40" i="7"/>
  <c r="AB40" i="7"/>
  <c r="AA40" i="7"/>
  <c r="Z40" i="7"/>
  <c r="Y40" i="7"/>
  <c r="X40" i="7"/>
  <c r="W40" i="7"/>
  <c r="V40" i="7"/>
  <c r="U40" i="7"/>
  <c r="AM39" i="7"/>
  <c r="AL39" i="7"/>
  <c r="AK39" i="7"/>
  <c r="AJ39" i="7"/>
  <c r="AI39" i="7"/>
  <c r="AH39" i="7"/>
  <c r="AG39" i="7"/>
  <c r="AF39" i="7"/>
  <c r="AE39" i="7"/>
  <c r="AD39" i="7"/>
  <c r="AC39" i="7"/>
  <c r="AB39" i="7"/>
  <c r="AA39" i="7"/>
  <c r="Z39" i="7"/>
  <c r="Y39" i="7"/>
  <c r="X39" i="7"/>
  <c r="W39" i="7"/>
  <c r="V39" i="7"/>
  <c r="U39" i="7"/>
  <c r="AM38" i="7"/>
  <c r="AL38" i="7"/>
  <c r="AK38" i="7"/>
  <c r="AJ38" i="7"/>
  <c r="AI38" i="7"/>
  <c r="AH38" i="7"/>
  <c r="AG38" i="7"/>
  <c r="AF38" i="7"/>
  <c r="AE38" i="7"/>
  <c r="AD38" i="7"/>
  <c r="AC38" i="7"/>
  <c r="AB38" i="7"/>
  <c r="AA38" i="7"/>
  <c r="Z38" i="7"/>
  <c r="Y38" i="7"/>
  <c r="X38" i="7"/>
  <c r="W38" i="7"/>
  <c r="V38" i="7"/>
  <c r="U38" i="7"/>
  <c r="AM37" i="7"/>
  <c r="AL37" i="7"/>
  <c r="AK37" i="7"/>
  <c r="AJ37" i="7"/>
  <c r="AI37" i="7"/>
  <c r="AH37" i="7"/>
  <c r="AG37" i="7"/>
  <c r="AF37" i="7"/>
  <c r="AE37" i="7"/>
  <c r="AD37" i="7"/>
  <c r="AC37" i="7"/>
  <c r="AB37" i="7"/>
  <c r="AA37" i="7"/>
  <c r="Z37" i="7"/>
  <c r="Y37" i="7"/>
  <c r="X37" i="7"/>
  <c r="W37" i="7"/>
  <c r="V37" i="7"/>
  <c r="U37" i="7"/>
  <c r="AM36" i="7"/>
  <c r="AL36" i="7"/>
  <c r="AK36" i="7"/>
  <c r="AJ36" i="7"/>
  <c r="AI36" i="7"/>
  <c r="AH36" i="7"/>
  <c r="AG36" i="7"/>
  <c r="AF36" i="7"/>
  <c r="AE36" i="7"/>
  <c r="AD36" i="7"/>
  <c r="AC36" i="7"/>
  <c r="AB36" i="7"/>
  <c r="AA36" i="7"/>
  <c r="Z36" i="7"/>
  <c r="Y36" i="7"/>
  <c r="X36" i="7"/>
  <c r="W36" i="7"/>
  <c r="V36" i="7"/>
  <c r="U36" i="7"/>
  <c r="AM35" i="7"/>
  <c r="AL35" i="7"/>
  <c r="AK35" i="7"/>
  <c r="AJ35" i="7"/>
  <c r="AI35" i="7"/>
  <c r="AH35" i="7"/>
  <c r="AG35" i="7"/>
  <c r="AF35" i="7"/>
  <c r="AE35" i="7"/>
  <c r="AD35" i="7"/>
  <c r="AC35" i="7"/>
  <c r="AB35" i="7"/>
  <c r="AA35" i="7"/>
  <c r="Z35" i="7"/>
  <c r="Y35" i="7"/>
  <c r="X35" i="7"/>
  <c r="W35" i="7"/>
  <c r="V35" i="7"/>
  <c r="U35" i="7"/>
  <c r="AM34" i="7"/>
  <c r="AL34" i="7"/>
  <c r="AK34" i="7"/>
  <c r="AJ34" i="7"/>
  <c r="AI34" i="7"/>
  <c r="AH34" i="7"/>
  <c r="AG34" i="7"/>
  <c r="AF34" i="7"/>
  <c r="AE34" i="7"/>
  <c r="AD34" i="7"/>
  <c r="AC34" i="7"/>
  <c r="AB34" i="7"/>
  <c r="AA34" i="7"/>
  <c r="Z34" i="7"/>
  <c r="Y34" i="7"/>
  <c r="X34" i="7"/>
  <c r="W34" i="7"/>
  <c r="V34" i="7"/>
  <c r="U34" i="7"/>
  <c r="AM33" i="7"/>
  <c r="AL33" i="7"/>
  <c r="AK33" i="7"/>
  <c r="AJ33" i="7"/>
  <c r="AI33" i="7"/>
  <c r="AH33" i="7"/>
  <c r="AG33" i="7"/>
  <c r="AF33" i="7"/>
  <c r="AE33" i="7"/>
  <c r="AD33" i="7"/>
  <c r="AC33" i="7"/>
  <c r="AB33" i="7"/>
  <c r="AA33" i="7"/>
  <c r="Z33" i="7"/>
  <c r="Y33" i="7"/>
  <c r="X33" i="7"/>
  <c r="W33" i="7"/>
  <c r="V33" i="7"/>
  <c r="U33" i="7"/>
  <c r="AM32" i="7"/>
  <c r="AL32" i="7"/>
  <c r="AK32" i="7"/>
  <c r="AJ32" i="7"/>
  <c r="AI32" i="7"/>
  <c r="AH32" i="7"/>
  <c r="AG32" i="7"/>
  <c r="AF32" i="7"/>
  <c r="AE32" i="7"/>
  <c r="AD32" i="7"/>
  <c r="AC32" i="7"/>
  <c r="AB32" i="7"/>
  <c r="AA32" i="7"/>
  <c r="Z32" i="7"/>
  <c r="Y32" i="7"/>
  <c r="X32" i="7"/>
  <c r="W32" i="7"/>
  <c r="V32" i="7"/>
  <c r="U32" i="7"/>
  <c r="AM31" i="7"/>
  <c r="AL31" i="7"/>
  <c r="AK31" i="7"/>
  <c r="AJ31" i="7"/>
  <c r="AI31" i="7"/>
  <c r="AH31" i="7"/>
  <c r="AG31" i="7"/>
  <c r="AF31" i="7"/>
  <c r="AE31" i="7"/>
  <c r="AD31" i="7"/>
  <c r="AC31" i="7"/>
  <c r="AB31" i="7"/>
  <c r="AA31" i="7"/>
  <c r="Z31" i="7"/>
  <c r="Y31" i="7"/>
  <c r="X31" i="7"/>
  <c r="W31" i="7"/>
  <c r="V31" i="7"/>
  <c r="U31" i="7"/>
  <c r="AM30" i="7"/>
  <c r="AL30" i="7"/>
  <c r="AK30" i="7"/>
  <c r="AJ30" i="7"/>
  <c r="AI30" i="7"/>
  <c r="AH30" i="7"/>
  <c r="AG30" i="7"/>
  <c r="AF30" i="7"/>
  <c r="AE30" i="7"/>
  <c r="AD30" i="7"/>
  <c r="AC30" i="7"/>
  <c r="AB30" i="7"/>
  <c r="AA30" i="7"/>
  <c r="Z30" i="7"/>
  <c r="Y30" i="7"/>
  <c r="X30" i="7"/>
  <c r="W30" i="7"/>
  <c r="V30" i="7"/>
  <c r="U30" i="7"/>
  <c r="AM29" i="7"/>
  <c r="AL29" i="7"/>
  <c r="AK29" i="7"/>
  <c r="AJ29" i="7"/>
  <c r="AI29" i="7"/>
  <c r="AH29" i="7"/>
  <c r="AG29" i="7"/>
  <c r="AF29" i="7"/>
  <c r="AE29" i="7"/>
  <c r="AD29" i="7"/>
  <c r="AC29" i="7"/>
  <c r="AB29" i="7"/>
  <c r="AA29" i="7"/>
  <c r="Z29" i="7"/>
  <c r="Y29" i="7"/>
  <c r="X29" i="7"/>
  <c r="W29" i="7"/>
  <c r="V29" i="7"/>
  <c r="U29" i="7"/>
  <c r="AM28" i="7"/>
  <c r="AL28" i="7"/>
  <c r="AK28" i="7"/>
  <c r="AJ28" i="7"/>
  <c r="AI28" i="7"/>
  <c r="AH28" i="7"/>
  <c r="AG28" i="7"/>
  <c r="AF28" i="7"/>
  <c r="AE28" i="7"/>
  <c r="AD28" i="7"/>
  <c r="AC28" i="7"/>
  <c r="AB28" i="7"/>
  <c r="AA28" i="7"/>
  <c r="Z28" i="7"/>
  <c r="Y28" i="7"/>
  <c r="X28" i="7"/>
  <c r="W28" i="7"/>
  <c r="V28" i="7"/>
  <c r="U28" i="7"/>
  <c r="AM27" i="7"/>
  <c r="AL27" i="7"/>
  <c r="AK27" i="7"/>
  <c r="AJ27" i="7"/>
  <c r="AI27" i="7"/>
  <c r="AH27" i="7"/>
  <c r="AG27" i="7"/>
  <c r="AF27" i="7"/>
  <c r="AE27" i="7"/>
  <c r="AD27" i="7"/>
  <c r="AC27" i="7"/>
  <c r="AB27" i="7"/>
  <c r="AA27" i="7"/>
  <c r="Z27" i="7"/>
  <c r="Y27" i="7"/>
  <c r="X27" i="7"/>
  <c r="W27" i="7"/>
  <c r="V27" i="7"/>
  <c r="U27" i="7"/>
  <c r="AM26" i="7"/>
  <c r="AL26" i="7"/>
  <c r="AK26" i="7"/>
  <c r="AJ26" i="7"/>
  <c r="AI26" i="7"/>
  <c r="AH26" i="7"/>
  <c r="AG26" i="7"/>
  <c r="AF26" i="7"/>
  <c r="AE26" i="7"/>
  <c r="AD26" i="7"/>
  <c r="AC26" i="7"/>
  <c r="AB26" i="7"/>
  <c r="AA26" i="7"/>
  <c r="Z26" i="7"/>
  <c r="Y26" i="7"/>
  <c r="X26" i="7"/>
  <c r="W26" i="7"/>
  <c r="V26" i="7"/>
  <c r="U26" i="7"/>
  <c r="AM25" i="7"/>
  <c r="AL25" i="7"/>
  <c r="AK25" i="7"/>
  <c r="AJ25" i="7"/>
  <c r="AI25" i="7"/>
  <c r="AH25" i="7"/>
  <c r="AG25" i="7"/>
  <c r="AF25" i="7"/>
  <c r="AE25" i="7"/>
  <c r="AD25" i="7"/>
  <c r="AC25" i="7"/>
  <c r="AB25" i="7"/>
  <c r="AA25" i="7"/>
  <c r="Z25" i="7"/>
  <c r="Y25" i="7"/>
  <c r="X25" i="7"/>
  <c r="W25" i="7"/>
  <c r="V25" i="7"/>
  <c r="U25" i="7"/>
  <c r="AM24" i="7"/>
  <c r="AL24" i="7"/>
  <c r="AK24" i="7"/>
  <c r="AJ24" i="7"/>
  <c r="AI24" i="7"/>
  <c r="AH24" i="7"/>
  <c r="AG24" i="7"/>
  <c r="AF24" i="7"/>
  <c r="AE24" i="7"/>
  <c r="AD24" i="7"/>
  <c r="AC24" i="7"/>
  <c r="AB24" i="7"/>
  <c r="AA24" i="7"/>
  <c r="Z24" i="7"/>
  <c r="Y24" i="7"/>
  <c r="X24" i="7"/>
  <c r="W24" i="7"/>
  <c r="V24" i="7"/>
  <c r="U24" i="7"/>
  <c r="AM23" i="7"/>
  <c r="AL23" i="7"/>
  <c r="AK23" i="7"/>
  <c r="AJ23" i="7"/>
  <c r="AI23" i="7"/>
  <c r="AH23" i="7"/>
  <c r="AG23" i="7"/>
  <c r="AF23" i="7"/>
  <c r="AE23" i="7"/>
  <c r="AD23" i="7"/>
  <c r="AC23" i="7"/>
  <c r="AB23" i="7"/>
  <c r="AA23" i="7"/>
  <c r="Z23" i="7"/>
  <c r="Y23" i="7"/>
  <c r="X23" i="7"/>
  <c r="W23" i="7"/>
  <c r="V23" i="7"/>
  <c r="U23" i="7"/>
  <c r="AM22" i="7"/>
  <c r="AL22" i="7"/>
  <c r="AK22" i="7"/>
  <c r="AJ22" i="7"/>
  <c r="AI22" i="7"/>
  <c r="AH22" i="7"/>
  <c r="AG22" i="7"/>
  <c r="AF22" i="7"/>
  <c r="AE22" i="7"/>
  <c r="AD22" i="7"/>
  <c r="AC22" i="7"/>
  <c r="AB22" i="7"/>
  <c r="AA22" i="7"/>
  <c r="Z22" i="7"/>
  <c r="Y22" i="7"/>
  <c r="X22" i="7"/>
  <c r="W22" i="7"/>
  <c r="V22" i="7"/>
  <c r="U22" i="7"/>
  <c r="AM21" i="7"/>
  <c r="AL21" i="7"/>
  <c r="AK21" i="7"/>
  <c r="AJ21" i="7"/>
  <c r="AI21" i="7"/>
  <c r="AH21" i="7"/>
  <c r="AG21" i="7"/>
  <c r="AF21" i="7"/>
  <c r="AE21" i="7"/>
  <c r="AD21" i="7"/>
  <c r="AC21" i="7"/>
  <c r="AB21" i="7"/>
  <c r="AA21" i="7"/>
  <c r="Z21" i="7"/>
  <c r="Y21" i="7"/>
  <c r="X21" i="7"/>
  <c r="W21" i="7"/>
  <c r="V21" i="7"/>
  <c r="U21" i="7"/>
  <c r="AM20" i="7"/>
  <c r="AL20" i="7"/>
  <c r="AK20" i="7"/>
  <c r="AJ20" i="7"/>
  <c r="AI20" i="7"/>
  <c r="AH20" i="7"/>
  <c r="AG20" i="7"/>
  <c r="AF20" i="7"/>
  <c r="AE20" i="7"/>
  <c r="AD20" i="7"/>
  <c r="AC20" i="7"/>
  <c r="AB20" i="7"/>
  <c r="AA20" i="7"/>
  <c r="Z20" i="7"/>
  <c r="Y20" i="7"/>
  <c r="X20" i="7"/>
  <c r="W20" i="7"/>
  <c r="V20" i="7"/>
  <c r="U20" i="7"/>
  <c r="AM19" i="7"/>
  <c r="AL19" i="7"/>
  <c r="AK19" i="7"/>
  <c r="AJ19" i="7"/>
  <c r="AI19" i="7"/>
  <c r="AH19" i="7"/>
  <c r="AG19" i="7"/>
  <c r="AF19" i="7"/>
  <c r="AE19" i="7"/>
  <c r="AD19" i="7"/>
  <c r="AC19" i="7"/>
  <c r="AB19" i="7"/>
  <c r="AA19" i="7"/>
  <c r="Z19" i="7"/>
  <c r="Y19" i="7"/>
  <c r="X19" i="7"/>
  <c r="W19" i="7"/>
  <c r="V19" i="7"/>
  <c r="U19" i="7"/>
  <c r="AM18" i="7"/>
  <c r="AL18" i="7"/>
  <c r="AK18" i="7"/>
  <c r="AJ18" i="7"/>
  <c r="AI18" i="7"/>
  <c r="AH18" i="7"/>
  <c r="AG18" i="7"/>
  <c r="AF18" i="7"/>
  <c r="AE18" i="7"/>
  <c r="AD18" i="7"/>
  <c r="AC18" i="7"/>
  <c r="AB18" i="7"/>
  <c r="AA18" i="7"/>
  <c r="Z18" i="7"/>
  <c r="Y18" i="7"/>
  <c r="X18" i="7"/>
  <c r="W18" i="7"/>
  <c r="V18" i="7"/>
  <c r="U18" i="7"/>
  <c r="AM17" i="7"/>
  <c r="AL17" i="7"/>
  <c r="AK17" i="7"/>
  <c r="AJ17" i="7"/>
  <c r="AI17" i="7"/>
  <c r="AH17" i="7"/>
  <c r="AG17" i="7"/>
  <c r="AF17" i="7"/>
  <c r="AE17" i="7"/>
  <c r="AD17" i="7"/>
  <c r="AC17" i="7"/>
  <c r="AB17" i="7"/>
  <c r="AA17" i="7"/>
  <c r="Z17" i="7"/>
  <c r="Y17" i="7"/>
  <c r="X17" i="7"/>
  <c r="W17" i="7"/>
  <c r="V17" i="7"/>
  <c r="U17" i="7"/>
  <c r="AM16" i="7"/>
  <c r="AL16" i="7"/>
  <c r="AK16" i="7"/>
  <c r="AJ16" i="7"/>
  <c r="AI16" i="7"/>
  <c r="AH16" i="7"/>
  <c r="AG16" i="7"/>
  <c r="AF16" i="7"/>
  <c r="AE16" i="7"/>
  <c r="AD16" i="7"/>
  <c r="AC16" i="7"/>
  <c r="AB16" i="7"/>
  <c r="AA16" i="7"/>
  <c r="Z16" i="7"/>
  <c r="Y16" i="7"/>
  <c r="X16" i="7"/>
  <c r="W16" i="7"/>
  <c r="V16" i="7"/>
  <c r="U16" i="7"/>
  <c r="AM15" i="7"/>
  <c r="AL15" i="7"/>
  <c r="AK15" i="7"/>
  <c r="AJ15" i="7"/>
  <c r="AI15" i="7"/>
  <c r="AH15" i="7"/>
  <c r="AG15" i="7"/>
  <c r="AF15" i="7"/>
  <c r="AE15" i="7"/>
  <c r="AD15" i="7"/>
  <c r="AC15" i="7"/>
  <c r="AB15" i="7"/>
  <c r="AA15" i="7"/>
  <c r="Z15" i="7"/>
  <c r="Y15" i="7"/>
  <c r="X15" i="7"/>
  <c r="W15" i="7"/>
  <c r="V15" i="7"/>
  <c r="U15" i="7"/>
  <c r="AM14" i="7"/>
  <c r="AL14" i="7"/>
  <c r="AK14" i="7"/>
  <c r="AJ14" i="7"/>
  <c r="AI14" i="7"/>
  <c r="AH14" i="7"/>
  <c r="AG14" i="7"/>
  <c r="AF14" i="7"/>
  <c r="AE14" i="7"/>
  <c r="AD14" i="7"/>
  <c r="AC14" i="7"/>
  <c r="AB14" i="7"/>
  <c r="AA14" i="7"/>
  <c r="Z14" i="7"/>
  <c r="Y14" i="7"/>
  <c r="X14" i="7"/>
  <c r="W14" i="7"/>
  <c r="V14" i="7"/>
  <c r="U14" i="7"/>
  <c r="AM13" i="7"/>
  <c r="AL13" i="7"/>
  <c r="AK13" i="7"/>
  <c r="AJ13" i="7"/>
  <c r="AI13" i="7"/>
  <c r="AH13" i="7"/>
  <c r="AG13" i="7"/>
  <c r="AF13" i="7"/>
  <c r="AE13" i="7"/>
  <c r="AD13" i="7"/>
  <c r="AC13" i="7"/>
  <c r="AB13" i="7"/>
  <c r="AA13" i="7"/>
  <c r="Z13" i="7"/>
  <c r="Y13" i="7"/>
  <c r="X13" i="7"/>
  <c r="W13" i="7"/>
  <c r="V13" i="7"/>
  <c r="U13" i="7"/>
  <c r="AM12" i="7"/>
  <c r="AL12" i="7"/>
  <c r="AK12" i="7"/>
  <c r="AJ12" i="7"/>
  <c r="AI12" i="7"/>
  <c r="AH12" i="7"/>
  <c r="AG12" i="7"/>
  <c r="AF12" i="7"/>
  <c r="AE12" i="7"/>
  <c r="AD12" i="7"/>
  <c r="AC12" i="7"/>
  <c r="AB12" i="7"/>
  <c r="AA12" i="7"/>
  <c r="Z12" i="7"/>
  <c r="Y12" i="7"/>
  <c r="X12" i="7"/>
  <c r="W12" i="7"/>
  <c r="V12" i="7"/>
  <c r="U12" i="7"/>
  <c r="AM11" i="7"/>
  <c r="AL11" i="7"/>
  <c r="AK11" i="7"/>
  <c r="AJ11" i="7"/>
  <c r="AI11" i="7"/>
  <c r="AH11" i="7"/>
  <c r="AG11" i="7"/>
  <c r="AF11" i="7"/>
  <c r="AE11" i="7"/>
  <c r="AD11" i="7"/>
  <c r="AC11" i="7"/>
  <c r="AB11" i="7"/>
  <c r="AA11" i="7"/>
  <c r="Z11" i="7"/>
  <c r="Y11" i="7"/>
  <c r="X11" i="7"/>
  <c r="W11" i="7"/>
  <c r="V11" i="7"/>
  <c r="U11" i="7"/>
  <c r="AM10" i="7"/>
  <c r="AL10" i="7"/>
  <c r="AK10" i="7"/>
  <c r="AJ10" i="7"/>
  <c r="AI10" i="7"/>
  <c r="AH10" i="7"/>
  <c r="AG10" i="7"/>
  <c r="AF10" i="7"/>
  <c r="AE10" i="7"/>
  <c r="AD10" i="7"/>
  <c r="AC10" i="7"/>
  <c r="AB10" i="7"/>
  <c r="AA10" i="7"/>
  <c r="Z10" i="7"/>
  <c r="Y10" i="7"/>
  <c r="X10" i="7"/>
  <c r="W10" i="7"/>
  <c r="V10" i="7"/>
  <c r="U10" i="7"/>
  <c r="AM9" i="7"/>
  <c r="AL9" i="7"/>
  <c r="AK9" i="7"/>
  <c r="AJ9" i="7"/>
  <c r="AI9" i="7"/>
  <c r="AH9" i="7"/>
  <c r="AG9" i="7"/>
  <c r="AF9" i="7"/>
  <c r="AE9" i="7"/>
  <c r="AD9" i="7"/>
  <c r="AC9" i="7"/>
  <c r="AB9" i="7"/>
  <c r="AA9" i="7"/>
  <c r="Z9" i="7"/>
  <c r="Y9" i="7"/>
  <c r="X9" i="7"/>
  <c r="W9" i="7"/>
  <c r="V9" i="7"/>
  <c r="U9" i="7"/>
  <c r="AM8" i="7"/>
  <c r="AL8" i="7"/>
  <c r="AK8" i="7"/>
  <c r="AJ8" i="7"/>
  <c r="AI8" i="7"/>
  <c r="AH8" i="7"/>
  <c r="AG8" i="7"/>
  <c r="AF8" i="7"/>
  <c r="AE8" i="7"/>
  <c r="AD8" i="7"/>
  <c r="AC8" i="7"/>
  <c r="AB8" i="7"/>
  <c r="AA8" i="7"/>
  <c r="Z8" i="7"/>
  <c r="Y8" i="7"/>
  <c r="X8" i="7"/>
  <c r="W8" i="7"/>
  <c r="V8" i="7"/>
  <c r="U8" i="7"/>
  <c r="AM7" i="7"/>
  <c r="AL7" i="7"/>
  <c r="AK7" i="7"/>
  <c r="AJ7" i="7"/>
  <c r="AI7" i="7"/>
  <c r="AH7" i="7"/>
  <c r="AG7" i="7"/>
  <c r="AF7" i="7"/>
  <c r="AE7" i="7"/>
  <c r="AD7" i="7"/>
  <c r="AC7" i="7"/>
  <c r="AB7" i="7"/>
  <c r="AA7" i="7"/>
  <c r="Z7" i="7"/>
  <c r="Y7" i="7"/>
  <c r="X7" i="7"/>
  <c r="W7" i="7"/>
  <c r="V7" i="7"/>
  <c r="U7" i="7"/>
  <c r="AM6" i="7"/>
  <c r="AL6" i="7"/>
  <c r="AK6" i="7"/>
  <c r="AJ6" i="7"/>
  <c r="AI6" i="7"/>
  <c r="AH6" i="7"/>
  <c r="AG6" i="7"/>
  <c r="AF6" i="7"/>
  <c r="AE6" i="7"/>
  <c r="AD6" i="7"/>
  <c r="AC6" i="7"/>
  <c r="AB6" i="7"/>
  <c r="AA6" i="7"/>
  <c r="Z6" i="7"/>
  <c r="Y6" i="7"/>
  <c r="X6" i="7"/>
  <c r="W6" i="7"/>
  <c r="V6" i="7"/>
  <c r="U6" i="7"/>
  <c r="AM5" i="7"/>
  <c r="AL5" i="7"/>
  <c r="AK5" i="7"/>
  <c r="AJ5" i="7"/>
  <c r="AI5" i="7"/>
  <c r="AH5" i="7"/>
  <c r="AG5" i="7"/>
  <c r="AF5" i="7"/>
  <c r="AE5" i="7"/>
  <c r="AD5" i="7"/>
  <c r="AC5" i="7"/>
  <c r="AB5" i="7"/>
  <c r="AA5" i="7"/>
  <c r="Z5" i="7"/>
  <c r="Y5" i="7"/>
  <c r="X5" i="7"/>
  <c r="W5" i="7"/>
  <c r="V5" i="7"/>
  <c r="U5" i="7"/>
  <c r="AM4" i="7"/>
  <c r="AL4" i="7"/>
  <c r="AK4" i="7"/>
  <c r="AJ4" i="7"/>
  <c r="AI4" i="7"/>
  <c r="AH4" i="7"/>
  <c r="AG4" i="7"/>
  <c r="AF4" i="7"/>
  <c r="AE4" i="7"/>
  <c r="AD4" i="7"/>
  <c r="AC4" i="7"/>
  <c r="AB4" i="7"/>
  <c r="AA4" i="7"/>
  <c r="Z4" i="7"/>
  <c r="Y4" i="7"/>
  <c r="X4" i="7"/>
  <c r="W4" i="7"/>
  <c r="V4" i="7"/>
  <c r="U4" i="7"/>
  <c r="AM3" i="7"/>
  <c r="AL3" i="7"/>
  <c r="AK3" i="7"/>
  <c r="AJ3" i="7"/>
  <c r="AI3" i="7"/>
  <c r="AH3" i="7"/>
  <c r="AG3" i="7"/>
  <c r="AF3" i="7"/>
  <c r="AE3" i="7"/>
  <c r="AD3" i="7"/>
  <c r="AC3" i="7"/>
  <c r="AB3" i="7"/>
  <c r="AA3" i="7"/>
  <c r="Z3" i="7"/>
  <c r="Y3" i="7"/>
  <c r="X3" i="7"/>
  <c r="W3" i="7"/>
  <c r="V3" i="7"/>
  <c r="U3" i="7"/>
  <c r="AM2" i="7"/>
  <c r="AL2" i="7"/>
  <c r="AK2" i="7"/>
  <c r="AJ2" i="7"/>
  <c r="AI2" i="7"/>
  <c r="AH2" i="7"/>
  <c r="AG2" i="7"/>
  <c r="AF2" i="7"/>
  <c r="AE2" i="7"/>
  <c r="AD2" i="7"/>
  <c r="AC2" i="7"/>
  <c r="AB2" i="7"/>
  <c r="AA2" i="7"/>
  <c r="Z2" i="7"/>
  <c r="Y2" i="7"/>
  <c r="X2" i="7"/>
  <c r="W2" i="7"/>
  <c r="V2" i="7"/>
  <c r="U2" i="7"/>
  <c r="BP34" i="1" l="1"/>
  <c r="BP27" i="1"/>
  <c r="J35" i="1" l="1"/>
  <c r="I35" i="1" s="1"/>
  <c r="S35" i="1"/>
  <c r="R35" i="1" s="1"/>
  <c r="AB35" i="1"/>
  <c r="AA35" i="1" s="1"/>
  <c r="AP35" i="1"/>
  <c r="AO35" i="1" s="1"/>
  <c r="AY35" i="1"/>
  <c r="AX35" i="1" s="1"/>
  <c r="BM35" i="1"/>
  <c r="BP35" i="1"/>
  <c r="J65" i="1"/>
  <c r="I65" i="1" s="1"/>
  <c r="S65" i="1"/>
  <c r="R65" i="1" s="1"/>
  <c r="AB65" i="1"/>
  <c r="AA65" i="1" s="1"/>
  <c r="AP65" i="1"/>
  <c r="AO65" i="1" s="1"/>
  <c r="AY65" i="1"/>
  <c r="AX65" i="1" s="1"/>
  <c r="BM65" i="1"/>
  <c r="BP65" i="1"/>
  <c r="AY121" i="1"/>
  <c r="AY81" i="1"/>
  <c r="AY54" i="1"/>
  <c r="AY177" i="1"/>
  <c r="AP250" i="1"/>
  <c r="AP121" i="1"/>
  <c r="AP81" i="1"/>
  <c r="AP54" i="1"/>
  <c r="AP177" i="1"/>
  <c r="J250" i="1"/>
  <c r="J121" i="1"/>
  <c r="J81" i="1"/>
  <c r="J54" i="1"/>
  <c r="J177" i="1"/>
  <c r="S250" i="1"/>
  <c r="S121" i="1"/>
  <c r="S81" i="1"/>
  <c r="S54" i="1"/>
  <c r="S177" i="1"/>
  <c r="AB250" i="1"/>
  <c r="AB121" i="1"/>
  <c r="AB81" i="1"/>
  <c r="AB54" i="1"/>
  <c r="AB177" i="1"/>
  <c r="BP177" i="1" l="1"/>
  <c r="BM177" i="1"/>
  <c r="AX177" i="1"/>
  <c r="BP54" i="1"/>
  <c r="BM54" i="1"/>
  <c r="AX54" i="1"/>
  <c r="BP81" i="1"/>
  <c r="BM81" i="1"/>
  <c r="AX81" i="1"/>
  <c r="BP121" i="1"/>
  <c r="BM121" i="1"/>
  <c r="AX121" i="1"/>
  <c r="BP250" i="1"/>
  <c r="BM250" i="1"/>
  <c r="AY250" i="1"/>
  <c r="AX250" i="1" s="1"/>
  <c r="AO177" i="1"/>
  <c r="AO54" i="1"/>
  <c r="AO81" i="1"/>
  <c r="AO121" i="1"/>
  <c r="AO250" i="1"/>
  <c r="AA177" i="1"/>
  <c r="AA54" i="1"/>
  <c r="AA81" i="1"/>
  <c r="AA121" i="1"/>
  <c r="AA250" i="1"/>
  <c r="R177" i="1"/>
  <c r="R54" i="1"/>
  <c r="R81" i="1"/>
  <c r="R121" i="1"/>
  <c r="R250" i="1"/>
  <c r="I177" i="1"/>
  <c r="I54" i="1"/>
  <c r="I81" i="1"/>
  <c r="I121" i="1"/>
  <c r="I250" i="1"/>
  <c r="J242" i="1"/>
  <c r="I242" i="1" s="1"/>
  <c r="J204" i="1"/>
  <c r="I204" i="1" s="1"/>
  <c r="J161" i="1"/>
  <c r="I161" i="1" s="1"/>
  <c r="J180" i="1"/>
  <c r="I180" i="1" s="1"/>
  <c r="BP180" i="1"/>
  <c r="BP75" i="1"/>
  <c r="BP97" i="1"/>
  <c r="BP206" i="1"/>
  <c r="BP148" i="1"/>
  <c r="BP158" i="1"/>
  <c r="BP12" i="1"/>
  <c r="BP169" i="1"/>
  <c r="BP5" i="1"/>
  <c r="BP242" i="1"/>
  <c r="BP204" i="1"/>
  <c r="BP161" i="1"/>
  <c r="BM98" i="1"/>
  <c r="BM16" i="1"/>
  <c r="BM39" i="1"/>
  <c r="BM127" i="1"/>
  <c r="BM26" i="1"/>
  <c r="BM32" i="1"/>
  <c r="BM176" i="1"/>
  <c r="BM205" i="1"/>
  <c r="BM70" i="1"/>
  <c r="BM19" i="1"/>
  <c r="BM91" i="1"/>
  <c r="BM74" i="1"/>
  <c r="BM57" i="1"/>
  <c r="BM34" i="1"/>
  <c r="BM157" i="1"/>
  <c r="BM104" i="1"/>
  <c r="BM189" i="1"/>
  <c r="BM212" i="1"/>
  <c r="BM238" i="1"/>
  <c r="BM236" i="1"/>
  <c r="BM115" i="1"/>
  <c r="BM119" i="1"/>
  <c r="BM156" i="1"/>
  <c r="BM163" i="1"/>
  <c r="BM95" i="1"/>
  <c r="BM120" i="1"/>
  <c r="BM67" i="1"/>
  <c r="BM130" i="1"/>
  <c r="BM13" i="1"/>
  <c r="BM31" i="1"/>
  <c r="BM11" i="1"/>
  <c r="BM122" i="1"/>
  <c r="BM27" i="1"/>
  <c r="BM2" i="1"/>
  <c r="BM201" i="1"/>
  <c r="BM84" i="1"/>
  <c r="BM113" i="1"/>
  <c r="BM10" i="1"/>
  <c r="BM88" i="1"/>
  <c r="BM89" i="1"/>
  <c r="BM93" i="1"/>
  <c r="BM47" i="1"/>
  <c r="BM200" i="1"/>
  <c r="BM233" i="1"/>
  <c r="BM190" i="1"/>
  <c r="BM82" i="1"/>
  <c r="BM247" i="1"/>
  <c r="BM24" i="1"/>
  <c r="BM75" i="1"/>
  <c r="BM97" i="1"/>
  <c r="BM206" i="1"/>
  <c r="BM148" i="1"/>
  <c r="BM158" i="1"/>
  <c r="BM12" i="1"/>
  <c r="BM169" i="1"/>
  <c r="BM5" i="1"/>
  <c r="BM242" i="1"/>
  <c r="BM204" i="1"/>
  <c r="BM161" i="1"/>
  <c r="BM180" i="1"/>
  <c r="BM106" i="1"/>
  <c r="S161" i="1"/>
  <c r="R161" i="1" s="1"/>
  <c r="AB161" i="1"/>
  <c r="AA161" i="1" s="1"/>
  <c r="AP161" i="1"/>
  <c r="AO161" i="1" s="1"/>
  <c r="AY161" i="1"/>
  <c r="AX161" i="1" s="1"/>
  <c r="S180" i="1"/>
  <c r="R180" i="1" s="1"/>
  <c r="AB180" i="1"/>
  <c r="AA180" i="1" s="1"/>
  <c r="AP180" i="1"/>
  <c r="AO180" i="1" s="1"/>
  <c r="AY180" i="1"/>
  <c r="AX180" i="1" s="1"/>
  <c r="AY75" i="1"/>
  <c r="AX75" i="1" s="1"/>
  <c r="AY97" i="1"/>
  <c r="AX97" i="1" s="1"/>
  <c r="AY206" i="1"/>
  <c r="AX206" i="1" s="1"/>
  <c r="AY148" i="1"/>
  <c r="AX148" i="1" s="1"/>
  <c r="AY158" i="1"/>
  <c r="AX158" i="1" s="1"/>
  <c r="AY12" i="1"/>
  <c r="AX12" i="1" s="1"/>
  <c r="AY169" i="1"/>
  <c r="AX169" i="1" s="1"/>
  <c r="AY5" i="1"/>
  <c r="AX5" i="1" s="1"/>
  <c r="AY242" i="1"/>
  <c r="AX242" i="1" s="1"/>
  <c r="AY204" i="1"/>
  <c r="AX204" i="1" s="1"/>
  <c r="AP75" i="1"/>
  <c r="AO75" i="1" s="1"/>
  <c r="AP97" i="1"/>
  <c r="AO97" i="1" s="1"/>
  <c r="AP206" i="1"/>
  <c r="AO206" i="1" s="1"/>
  <c r="AP148" i="1"/>
  <c r="AO148" i="1" s="1"/>
  <c r="AP158" i="1"/>
  <c r="AO158" i="1" s="1"/>
  <c r="AP12" i="1"/>
  <c r="AO12" i="1" s="1"/>
  <c r="AP169" i="1"/>
  <c r="AO169" i="1" s="1"/>
  <c r="AP5" i="1"/>
  <c r="AO5" i="1" s="1"/>
  <c r="AP242" i="1"/>
  <c r="AO242" i="1" s="1"/>
  <c r="AP204" i="1"/>
  <c r="AO204" i="1" s="1"/>
  <c r="AB75" i="1"/>
  <c r="AB97" i="1"/>
  <c r="AB206" i="1"/>
  <c r="AA206" i="1" s="1"/>
  <c r="AB148" i="1"/>
  <c r="AA148" i="1" s="1"/>
  <c r="AB158" i="1"/>
  <c r="AA158" i="1" s="1"/>
  <c r="AB12" i="1"/>
  <c r="AA12" i="1" s="1"/>
  <c r="AB169" i="1"/>
  <c r="AA169" i="1" s="1"/>
  <c r="AB5" i="1"/>
  <c r="AA5" i="1" s="1"/>
  <c r="AB242" i="1"/>
  <c r="AA242" i="1" s="1"/>
  <c r="AB204" i="1"/>
  <c r="AA204" i="1" s="1"/>
  <c r="AP13" i="1" l="1"/>
  <c r="AO13" i="1" s="1"/>
  <c r="AP31" i="1"/>
  <c r="AO31" i="1" s="1"/>
  <c r="AP11" i="1"/>
  <c r="AO11" i="1" s="1"/>
  <c r="AP122" i="1"/>
  <c r="AO122" i="1" s="1"/>
  <c r="AP27" i="1"/>
  <c r="AO27" i="1" s="1"/>
  <c r="AP2" i="1"/>
  <c r="AO2" i="1" s="1"/>
  <c r="AY13" i="1"/>
  <c r="AX13" i="1" s="1"/>
  <c r="AY31" i="1"/>
  <c r="AX31" i="1" s="1"/>
  <c r="AY11" i="1"/>
  <c r="AX11" i="1" s="1"/>
  <c r="AY122" i="1"/>
  <c r="AX122" i="1" s="1"/>
  <c r="AY27" i="1"/>
  <c r="AX27" i="1" s="1"/>
  <c r="AY2" i="1"/>
  <c r="AX2" i="1" s="1"/>
  <c r="AB13" i="1"/>
  <c r="AA13" i="1" s="1"/>
  <c r="AB31" i="1"/>
  <c r="AA31" i="1" s="1"/>
  <c r="AB11" i="1"/>
  <c r="AA11" i="1" s="1"/>
  <c r="AB122" i="1"/>
  <c r="AA122" i="1" s="1"/>
  <c r="AB27" i="1"/>
  <c r="AA27" i="1" s="1"/>
  <c r="AB2" i="1"/>
  <c r="AA2" i="1" s="1"/>
  <c r="AA75" i="1"/>
  <c r="AA97" i="1"/>
  <c r="S148" i="1"/>
  <c r="R148" i="1" s="1"/>
  <c r="S158" i="1"/>
  <c r="R158" i="1" s="1"/>
  <c r="S12" i="1"/>
  <c r="R12" i="1" s="1"/>
  <c r="S169" i="1"/>
  <c r="R169" i="1" s="1"/>
  <c r="S5" i="1"/>
  <c r="R5" i="1" s="1"/>
  <c r="S13" i="1"/>
  <c r="R13" i="1" s="1"/>
  <c r="S31" i="1"/>
  <c r="R31" i="1" s="1"/>
  <c r="S11" i="1"/>
  <c r="R11" i="1" s="1"/>
  <c r="S122" i="1"/>
  <c r="R122" i="1" s="1"/>
  <c r="S27" i="1"/>
  <c r="R27" i="1" s="1"/>
  <c r="S2" i="1"/>
  <c r="R2" i="1" s="1"/>
  <c r="S75" i="1"/>
  <c r="R75" i="1" s="1"/>
  <c r="S97" i="1"/>
  <c r="R97" i="1" s="1"/>
  <c r="S206" i="1"/>
  <c r="R206" i="1" s="1"/>
  <c r="S242" i="1"/>
  <c r="R242" i="1" s="1"/>
  <c r="S204" i="1"/>
  <c r="R204" i="1" s="1"/>
  <c r="J148" i="1"/>
  <c r="I148" i="1" s="1"/>
  <c r="J158" i="1"/>
  <c r="I158" i="1" s="1"/>
  <c r="J12" i="1"/>
  <c r="I12" i="1" s="1"/>
  <c r="J169" i="1"/>
  <c r="I169" i="1" s="1"/>
  <c r="J5" i="1"/>
  <c r="I5" i="1" s="1"/>
  <c r="J13" i="1"/>
  <c r="I13" i="1" s="1"/>
  <c r="J31" i="1"/>
  <c r="I31" i="1" s="1"/>
  <c r="J11" i="1"/>
  <c r="I11" i="1" s="1"/>
  <c r="J122" i="1"/>
  <c r="I122" i="1" s="1"/>
  <c r="J27" i="1"/>
  <c r="I27" i="1" s="1"/>
  <c r="J2" i="1"/>
  <c r="I2" i="1" s="1"/>
  <c r="J75" i="1"/>
  <c r="I75" i="1" s="1"/>
  <c r="J97" i="1"/>
  <c r="I97" i="1" s="1"/>
  <c r="J206" i="1"/>
  <c r="I206" i="1" s="1"/>
  <c r="J106" i="1" l="1"/>
  <c r="I106" i="1" s="1"/>
  <c r="J34" i="1"/>
  <c r="I34" i="1" s="1"/>
  <c r="S106" i="1"/>
  <c r="R106" i="1" s="1"/>
  <c r="S34" i="1"/>
  <c r="R34" i="1" s="1"/>
  <c r="AB106" i="1"/>
  <c r="AA106" i="1" s="1"/>
  <c r="AB34" i="1"/>
  <c r="AA34" i="1" s="1"/>
  <c r="AP106" i="1"/>
  <c r="AO106" i="1" s="1"/>
  <c r="AP34" i="1"/>
  <c r="AO34" i="1" s="1"/>
  <c r="AY106" i="1"/>
  <c r="AX106" i="1" s="1"/>
  <c r="AY34" i="1"/>
  <c r="AX34" i="1" s="1"/>
  <c r="C216" i="2" l="1"/>
  <c r="D216" i="2"/>
  <c r="E216" i="2"/>
  <c r="F216" i="2"/>
  <c r="G216" i="2"/>
  <c r="H216" i="2"/>
  <c r="C217" i="2"/>
  <c r="D217" i="2"/>
  <c r="E217" i="2"/>
  <c r="F217" i="2"/>
  <c r="G217" i="2"/>
  <c r="H217" i="2"/>
  <c r="C218" i="2"/>
  <c r="D218" i="2"/>
  <c r="E218" i="2"/>
  <c r="F218" i="2"/>
  <c r="G218" i="2"/>
  <c r="H218" i="2"/>
  <c r="C219" i="2"/>
  <c r="D219" i="2"/>
  <c r="E219" i="2"/>
  <c r="F219" i="2"/>
  <c r="G219" i="2"/>
  <c r="H219" i="2"/>
  <c r="C220" i="2"/>
  <c r="D220" i="2"/>
  <c r="E220" i="2"/>
  <c r="F220" i="2"/>
  <c r="G220" i="2"/>
  <c r="H220" i="2"/>
  <c r="C221" i="2"/>
  <c r="D221" i="2"/>
  <c r="E221" i="2"/>
  <c r="F221" i="2"/>
  <c r="G221" i="2"/>
  <c r="H221" i="2"/>
  <c r="C222" i="2"/>
  <c r="D222" i="2"/>
  <c r="E222" i="2"/>
  <c r="F222" i="2"/>
  <c r="G222" i="2"/>
  <c r="H222" i="2"/>
  <c r="C223" i="2"/>
  <c r="D223" i="2"/>
  <c r="E223" i="2"/>
  <c r="F223" i="2"/>
  <c r="G223" i="2"/>
  <c r="H223" i="2"/>
  <c r="C224" i="2"/>
  <c r="D224" i="2"/>
  <c r="E224" i="2"/>
  <c r="F224" i="2"/>
  <c r="G224" i="2"/>
  <c r="H224" i="2"/>
  <c r="C225" i="2"/>
  <c r="D225" i="2"/>
  <c r="E225" i="2"/>
  <c r="F225" i="2"/>
  <c r="G225" i="2"/>
  <c r="H225" i="2"/>
  <c r="C226" i="2"/>
  <c r="D226" i="2"/>
  <c r="E226" i="2"/>
  <c r="F226" i="2"/>
  <c r="G226" i="2"/>
  <c r="H226" i="2"/>
  <c r="C227" i="2"/>
  <c r="D227" i="2"/>
  <c r="E227" i="2"/>
  <c r="F227" i="2"/>
  <c r="G227" i="2"/>
  <c r="H227" i="2"/>
  <c r="B227" i="2"/>
  <c r="B226" i="2"/>
  <c r="B225" i="2"/>
  <c r="B224" i="2"/>
  <c r="B223" i="2"/>
  <c r="B222" i="2"/>
  <c r="B221" i="2"/>
  <c r="B220" i="2"/>
  <c r="B219" i="2"/>
  <c r="B218" i="2"/>
  <c r="B217" i="2"/>
  <c r="B216" i="2"/>
  <c r="AY98" i="1" l="1"/>
  <c r="AX98" i="1" s="1"/>
  <c r="AP98" i="1"/>
  <c r="AO98" i="1" s="1"/>
  <c r="AB98" i="1"/>
  <c r="AA98" i="1" s="1"/>
  <c r="S98" i="1"/>
  <c r="R98" i="1" s="1"/>
  <c r="J98" i="1"/>
  <c r="I98" i="1" s="1"/>
  <c r="AY176" i="1" l="1"/>
  <c r="AX176" i="1" s="1"/>
  <c r="AY251" i="1"/>
  <c r="AX251" i="1" s="1"/>
  <c r="AP176" i="1"/>
  <c r="AO176" i="1" s="1"/>
  <c r="AB176" i="1"/>
  <c r="AA176" i="1" s="1"/>
  <c r="S176" i="1"/>
  <c r="R176" i="1" s="1"/>
  <c r="J176" i="1"/>
  <c r="I176" i="1" s="1"/>
  <c r="BP87" i="1" l="1"/>
  <c r="BP167" i="1"/>
  <c r="BM167" i="1"/>
  <c r="AY87" i="1"/>
  <c r="AX87" i="1" s="1"/>
  <c r="AY167" i="1"/>
  <c r="AX167" i="1" s="1"/>
  <c r="AP87" i="1"/>
  <c r="AO87" i="1" s="1"/>
  <c r="AP167" i="1"/>
  <c r="AO167" i="1" s="1"/>
  <c r="AB87" i="1"/>
  <c r="AA87" i="1" s="1"/>
  <c r="AB167" i="1"/>
  <c r="AA167" i="1" s="1"/>
  <c r="S87" i="1"/>
  <c r="R87" i="1" s="1"/>
  <c r="S167" i="1"/>
  <c r="R167" i="1" s="1"/>
  <c r="J87" i="1"/>
  <c r="I87" i="1" s="1"/>
  <c r="J167" i="1"/>
  <c r="I167" i="1" s="1"/>
  <c r="BM87" i="1"/>
  <c r="B212" i="2"/>
  <c r="B211" i="2"/>
  <c r="B210" i="2"/>
  <c r="B209" i="2"/>
  <c r="B208" i="2"/>
  <c r="B207" i="2"/>
  <c r="B206" i="2"/>
  <c r="B205" i="2"/>
  <c r="B204" i="2"/>
  <c r="B203" i="2"/>
  <c r="B202" i="2"/>
  <c r="B201" i="2"/>
  <c r="X41" i="3"/>
  <c r="X40" i="3"/>
  <c r="X39" i="3"/>
  <c r="X38" i="3"/>
  <c r="X37" i="3"/>
  <c r="X36" i="3"/>
  <c r="X35" i="3"/>
  <c r="U41" i="3"/>
  <c r="U40" i="3"/>
  <c r="U39" i="3"/>
  <c r="U38" i="3"/>
  <c r="U37" i="3"/>
  <c r="U36" i="3"/>
  <c r="U35" i="3"/>
  <c r="R41" i="3"/>
  <c r="R40" i="3"/>
  <c r="R39" i="3"/>
  <c r="R38" i="3"/>
  <c r="R37" i="3"/>
  <c r="R36" i="3"/>
  <c r="R35" i="3"/>
  <c r="O41" i="3"/>
  <c r="O40" i="3"/>
  <c r="O39" i="3"/>
  <c r="O38" i="3"/>
  <c r="O37" i="3"/>
  <c r="O36" i="3"/>
  <c r="O35" i="3"/>
  <c r="L41" i="3"/>
  <c r="L40" i="3"/>
  <c r="L39" i="3"/>
  <c r="L38" i="3"/>
  <c r="L37" i="3"/>
  <c r="L36" i="3"/>
  <c r="L35" i="3"/>
  <c r="I41" i="3"/>
  <c r="I40" i="3"/>
  <c r="I39" i="3"/>
  <c r="I38" i="3"/>
  <c r="I37" i="3"/>
  <c r="I36" i="3"/>
  <c r="I35" i="3"/>
  <c r="O14" i="3"/>
  <c r="O13" i="3"/>
  <c r="O12" i="3"/>
  <c r="O11" i="3"/>
  <c r="O10" i="3"/>
  <c r="O9" i="3"/>
  <c r="O8" i="3"/>
  <c r="O7" i="3"/>
  <c r="O6" i="3"/>
  <c r="O5" i="3"/>
  <c r="O4" i="3"/>
  <c r="O3" i="3"/>
  <c r="F41" i="3"/>
  <c r="F40" i="3"/>
  <c r="F39" i="3"/>
  <c r="F38" i="3"/>
  <c r="F37" i="3"/>
  <c r="F36" i="3"/>
  <c r="F35" i="3"/>
  <c r="X30" i="3"/>
  <c r="X29" i="3"/>
  <c r="X28" i="3"/>
  <c r="X27" i="3"/>
  <c r="X26" i="3"/>
  <c r="X25" i="3"/>
  <c r="X24" i="3"/>
  <c r="X23" i="3"/>
  <c r="X22" i="3"/>
  <c r="X21" i="3"/>
  <c r="X20" i="3"/>
  <c r="X19" i="3"/>
  <c r="U30" i="3"/>
  <c r="U29" i="3"/>
  <c r="U28" i="3"/>
  <c r="U27" i="3"/>
  <c r="U26" i="3"/>
  <c r="U25" i="3"/>
  <c r="U24" i="3"/>
  <c r="U23" i="3"/>
  <c r="U22" i="3"/>
  <c r="U21" i="3"/>
  <c r="U20" i="3"/>
  <c r="U19" i="3"/>
  <c r="R30" i="3"/>
  <c r="R29" i="3"/>
  <c r="R28" i="3"/>
  <c r="R27" i="3"/>
  <c r="R26" i="3"/>
  <c r="R25" i="3"/>
  <c r="R24" i="3"/>
  <c r="R23" i="3"/>
  <c r="R22" i="3"/>
  <c r="R21" i="3"/>
  <c r="R20" i="3"/>
  <c r="R19" i="3"/>
  <c r="O30" i="3"/>
  <c r="O29" i="3"/>
  <c r="O28" i="3"/>
  <c r="O27" i="3"/>
  <c r="O26" i="3"/>
  <c r="O25" i="3"/>
  <c r="O24" i="3"/>
  <c r="O23" i="3"/>
  <c r="O22" i="3"/>
  <c r="O21" i="3"/>
  <c r="O20" i="3"/>
  <c r="O19" i="3"/>
  <c r="L30" i="3"/>
  <c r="L29" i="3"/>
  <c r="L28" i="3"/>
  <c r="L27" i="3"/>
  <c r="L26" i="3"/>
  <c r="L25" i="3"/>
  <c r="L24" i="3"/>
  <c r="L23" i="3"/>
  <c r="L22" i="3"/>
  <c r="L21" i="3"/>
  <c r="L20" i="3"/>
  <c r="L19" i="3"/>
  <c r="I30" i="3"/>
  <c r="I29" i="3"/>
  <c r="I28" i="3"/>
  <c r="I27" i="3"/>
  <c r="I26" i="3"/>
  <c r="I25" i="3"/>
  <c r="I24" i="3"/>
  <c r="I23" i="3"/>
  <c r="I22" i="3"/>
  <c r="I21" i="3"/>
  <c r="I20" i="3"/>
  <c r="I19" i="3"/>
  <c r="X14" i="3"/>
  <c r="X13" i="3"/>
  <c r="X12" i="3"/>
  <c r="X11" i="3"/>
  <c r="X10" i="3"/>
  <c r="X9" i="3"/>
  <c r="X8" i="3"/>
  <c r="X7" i="3"/>
  <c r="X6" i="3"/>
  <c r="X5" i="3"/>
  <c r="X4" i="3"/>
  <c r="X3" i="3"/>
  <c r="U14" i="3"/>
  <c r="U13" i="3"/>
  <c r="U12" i="3"/>
  <c r="U11" i="3"/>
  <c r="U10" i="3"/>
  <c r="U9" i="3"/>
  <c r="U8" i="3"/>
  <c r="U7" i="3"/>
  <c r="U6" i="3"/>
  <c r="U5" i="3"/>
  <c r="U4" i="3"/>
  <c r="U3" i="3"/>
  <c r="R14" i="3"/>
  <c r="R13" i="3"/>
  <c r="R12" i="3"/>
  <c r="R11" i="3"/>
  <c r="R10" i="3"/>
  <c r="R9" i="3"/>
  <c r="R8" i="3"/>
  <c r="R7" i="3"/>
  <c r="R6" i="3"/>
  <c r="R5" i="3"/>
  <c r="R4" i="3"/>
  <c r="R3" i="3"/>
  <c r="L14" i="3"/>
  <c r="L13" i="3"/>
  <c r="L12" i="3"/>
  <c r="L11" i="3"/>
  <c r="L10" i="3"/>
  <c r="L9" i="3"/>
  <c r="L8" i="3"/>
  <c r="L7" i="3"/>
  <c r="L6" i="3"/>
  <c r="L5" i="3"/>
  <c r="L4" i="3"/>
  <c r="L3" i="3"/>
  <c r="I14" i="3"/>
  <c r="I13" i="3"/>
  <c r="I12" i="3"/>
  <c r="I11" i="3"/>
  <c r="I10" i="3"/>
  <c r="I9" i="3"/>
  <c r="I8" i="3"/>
  <c r="I7" i="3"/>
  <c r="I6" i="3"/>
  <c r="I5" i="3"/>
  <c r="I4" i="3"/>
  <c r="I3" i="3"/>
  <c r="F30" i="3"/>
  <c r="F29" i="3"/>
  <c r="F28" i="3"/>
  <c r="F27" i="3"/>
  <c r="F26" i="3"/>
  <c r="F25" i="3"/>
  <c r="F24" i="3"/>
  <c r="F23" i="3"/>
  <c r="F22" i="3"/>
  <c r="F21" i="3"/>
  <c r="F20" i="3"/>
  <c r="F19" i="3"/>
  <c r="F14" i="3"/>
  <c r="F13" i="3"/>
  <c r="F12" i="3"/>
  <c r="F11" i="3"/>
  <c r="F10" i="3"/>
  <c r="F9" i="3"/>
  <c r="F8" i="3"/>
  <c r="F7" i="3"/>
  <c r="F6" i="3"/>
  <c r="F5" i="3"/>
  <c r="F4" i="3"/>
  <c r="F3" i="3"/>
  <c r="C84" i="2"/>
  <c r="D84" i="2"/>
  <c r="E84" i="2"/>
  <c r="F84" i="2"/>
  <c r="C85" i="2"/>
  <c r="D85" i="2"/>
  <c r="E85" i="2"/>
  <c r="F85" i="2"/>
  <c r="B85" i="2"/>
  <c r="B84" i="2"/>
  <c r="C83" i="2"/>
  <c r="D83" i="2"/>
  <c r="E83" i="2"/>
  <c r="F83" i="2"/>
  <c r="B83"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45" i="2"/>
  <c r="B41" i="2"/>
  <c r="B40" i="2"/>
  <c r="B39" i="2"/>
  <c r="B38" i="2"/>
  <c r="B37" i="2"/>
  <c r="B36" i="2"/>
  <c r="B35" i="2"/>
  <c r="B34" i="2"/>
  <c r="B33" i="2"/>
  <c r="B32" i="2"/>
  <c r="V29" i="2"/>
  <c r="U29" i="2"/>
  <c r="T29" i="2"/>
  <c r="P29" i="2"/>
  <c r="O29" i="2"/>
  <c r="Q29" i="2"/>
  <c r="K29" i="2"/>
  <c r="I29" i="2"/>
  <c r="BP221" i="1"/>
  <c r="BP139" i="1"/>
  <c r="BP194" i="1"/>
  <c r="BP196" i="1"/>
  <c r="BP172" i="1"/>
  <c r="BP225" i="1"/>
  <c r="BP142" i="1"/>
  <c r="BP58" i="1"/>
  <c r="BP193" i="1"/>
  <c r="BP131" i="1"/>
  <c r="BP195" i="1"/>
  <c r="BP214" i="1"/>
  <c r="BP33" i="1"/>
  <c r="BP62" i="1"/>
  <c r="BP239" i="1"/>
  <c r="BP102" i="1"/>
  <c r="BP59" i="1"/>
  <c r="BP60" i="1"/>
  <c r="BP215" i="1"/>
  <c r="BP198" i="1"/>
  <c r="BP114" i="1"/>
  <c r="BP56" i="1"/>
  <c r="BP170" i="1"/>
  <c r="BP94" i="1"/>
  <c r="BP90" i="1"/>
  <c r="BP197" i="1"/>
  <c r="BP168" i="1"/>
  <c r="BP232" i="1"/>
  <c r="BP82" i="1"/>
  <c r="BP4" i="1"/>
  <c r="BP236" i="1"/>
  <c r="BP212" i="1"/>
  <c r="BP113" i="1"/>
  <c r="BP246" i="1"/>
  <c r="BP192" i="1"/>
  <c r="BP201" i="1"/>
  <c r="BP118" i="1"/>
  <c r="BP101" i="1"/>
  <c r="BP216" i="1"/>
  <c r="BP219" i="1"/>
  <c r="BP224" i="1"/>
  <c r="BP78" i="1"/>
  <c r="BP70" i="1"/>
  <c r="BP19" i="1"/>
  <c r="BP26" i="1"/>
  <c r="BP150" i="1"/>
  <c r="BP74" i="1"/>
  <c r="BP16" i="1"/>
  <c r="BP91" i="1"/>
  <c r="BP57" i="1"/>
  <c r="BP84" i="1"/>
  <c r="BP89" i="1"/>
  <c r="BP10" i="1"/>
  <c r="BP88" i="1"/>
  <c r="BP205" i="1"/>
  <c r="BP32" i="1"/>
  <c r="BP238" i="1"/>
  <c r="BP189" i="1"/>
  <c r="BP47" i="1"/>
  <c r="BP93" i="1"/>
  <c r="BP67" i="1"/>
  <c r="BP157" i="1"/>
  <c r="BP95" i="1"/>
  <c r="BP104" i="1"/>
  <c r="BP21" i="1"/>
  <c r="BP120" i="1"/>
  <c r="BP115" i="1"/>
  <c r="BP156" i="1"/>
  <c r="BP233" i="1"/>
  <c r="BP28" i="1"/>
  <c r="BP200" i="1"/>
  <c r="BP210" i="1"/>
  <c r="BP240" i="1"/>
  <c r="BP164" i="1"/>
  <c r="BP179" i="1"/>
  <c r="BP103" i="1"/>
  <c r="BP9" i="1"/>
  <c r="BP213" i="1"/>
  <c r="BP125" i="1"/>
  <c r="BP178" i="1"/>
  <c r="BP199" i="1"/>
  <c r="BP61" i="1"/>
  <c r="BP110" i="1"/>
  <c r="BP18" i="1"/>
  <c r="BP134" i="1"/>
  <c r="BP112" i="1"/>
  <c r="BP66" i="1"/>
  <c r="BP229" i="1"/>
  <c r="BP175" i="1"/>
  <c r="BP203" i="1"/>
  <c r="BP14" i="1"/>
  <c r="BP228" i="1"/>
  <c r="BP109" i="1"/>
  <c r="BP24" i="1"/>
  <c r="BP251" i="1"/>
  <c r="BP247" i="1"/>
  <c r="BP159" i="1"/>
  <c r="BP190" i="1"/>
  <c r="BP188" i="1"/>
  <c r="BP39" i="1"/>
  <c r="BP127" i="1"/>
  <c r="BP163" i="1"/>
  <c r="BP116" i="1"/>
  <c r="BP243" i="1"/>
  <c r="BP119" i="1"/>
  <c r="BP130" i="1"/>
  <c r="BP218" i="1"/>
  <c r="BP151" i="1"/>
  <c r="E29" i="2"/>
  <c r="D29" i="2"/>
  <c r="B29" i="2"/>
  <c r="C24" i="2"/>
  <c r="D24" i="2"/>
  <c r="E24" i="2"/>
  <c r="F24" i="2"/>
  <c r="G24" i="2"/>
  <c r="H24" i="2"/>
  <c r="C25" i="2"/>
  <c r="D25" i="2"/>
  <c r="E25" i="2"/>
  <c r="F25" i="2"/>
  <c r="G25" i="2"/>
  <c r="H25" i="2"/>
  <c r="B25" i="2"/>
  <c r="B24" i="2"/>
  <c r="B12" i="2"/>
  <c r="B11" i="2"/>
  <c r="B10" i="2"/>
  <c r="B9" i="2"/>
  <c r="B8" i="2"/>
  <c r="B7" i="2"/>
  <c r="B6" i="2"/>
  <c r="K6" i="5" l="1"/>
  <c r="G6" i="5"/>
  <c r="F6" i="5"/>
  <c r="L6" i="5" s="1"/>
  <c r="E6" i="5"/>
  <c r="G7" i="5"/>
  <c r="L7" i="5"/>
  <c r="G29" i="2"/>
  <c r="M29" i="2"/>
  <c r="G83" i="2"/>
  <c r="G75" i="2"/>
  <c r="C75" i="2"/>
  <c r="N6" i="5" l="1" a="1"/>
  <c r="N6" i="5" s="1"/>
  <c r="N7" i="5" a="1"/>
  <c r="N7" i="5" s="1"/>
  <c r="M6" i="5"/>
  <c r="M7" i="5"/>
  <c r="H7" i="5"/>
  <c r="H6" i="5"/>
  <c r="BM116" i="1"/>
  <c r="BM243" i="1"/>
  <c r="BM218" i="1"/>
  <c r="AY218" i="1" l="1"/>
  <c r="AX218" i="1" s="1"/>
  <c r="AB218" i="1"/>
  <c r="AA218" i="1" s="1"/>
  <c r="S218" i="1"/>
  <c r="R218" i="1" s="1"/>
  <c r="AP130" i="1" l="1"/>
  <c r="AO130" i="1" s="1"/>
  <c r="AP218" i="1"/>
  <c r="AO218" i="1" s="1"/>
  <c r="J119" i="1"/>
  <c r="I119" i="1" s="1"/>
  <c r="J130" i="1"/>
  <c r="I130" i="1" s="1"/>
  <c r="J218" i="1"/>
  <c r="I218" i="1" s="1"/>
  <c r="S130" i="1"/>
  <c r="R130" i="1" s="1"/>
  <c r="AB119" i="1"/>
  <c r="AA119" i="1" s="1"/>
  <c r="AB130" i="1"/>
  <c r="AA130" i="1" s="1"/>
  <c r="AY119" i="1"/>
  <c r="AX119" i="1" s="1"/>
  <c r="AY130" i="1"/>
  <c r="AX130" i="1" s="1"/>
  <c r="AP119" i="1" l="1"/>
  <c r="AO119" i="1" s="1"/>
  <c r="S119" i="1"/>
  <c r="R119" i="1" s="1"/>
  <c r="AY39" i="1" l="1"/>
  <c r="AX39" i="1" s="1"/>
  <c r="AY127" i="1"/>
  <c r="AX127" i="1" s="1"/>
  <c r="AY163" i="1"/>
  <c r="AX163" i="1" s="1"/>
  <c r="AY116" i="1"/>
  <c r="AX116" i="1" s="1"/>
  <c r="AY243" i="1"/>
  <c r="AX243" i="1" s="1"/>
  <c r="AP39" i="1"/>
  <c r="AO39" i="1" s="1"/>
  <c r="AP127" i="1"/>
  <c r="AO127" i="1" s="1"/>
  <c r="AP163" i="1"/>
  <c r="AO163" i="1" s="1"/>
  <c r="AP116" i="1"/>
  <c r="AO116" i="1" s="1"/>
  <c r="AP243" i="1"/>
  <c r="AO243" i="1" s="1"/>
  <c r="AB39" i="1"/>
  <c r="AA39" i="1" s="1"/>
  <c r="AB127" i="1"/>
  <c r="AA127" i="1" s="1"/>
  <c r="AB163" i="1"/>
  <c r="AA163" i="1" s="1"/>
  <c r="AB116" i="1"/>
  <c r="AA116" i="1" s="1"/>
  <c r="AB243" i="1"/>
  <c r="AA243" i="1" s="1"/>
  <c r="S39" i="1"/>
  <c r="R39" i="1" s="1"/>
  <c r="S127" i="1"/>
  <c r="R127" i="1" s="1"/>
  <c r="S163" i="1"/>
  <c r="R163" i="1" s="1"/>
  <c r="S116" i="1"/>
  <c r="R116" i="1" s="1"/>
  <c r="S243" i="1"/>
  <c r="R243" i="1" s="1"/>
  <c r="J39" i="1"/>
  <c r="I39" i="1" s="1"/>
  <c r="J127" i="1"/>
  <c r="I127" i="1" s="1"/>
  <c r="J163" i="1"/>
  <c r="I163" i="1" s="1"/>
  <c r="J116" i="1"/>
  <c r="I116" i="1" s="1"/>
  <c r="J243" i="1"/>
  <c r="I243" i="1" s="1"/>
  <c r="J188" i="1" l="1"/>
  <c r="AY190" i="1" l="1"/>
  <c r="AX190" i="1" s="1"/>
  <c r="AB188" i="1" l="1"/>
  <c r="AA188" i="1" s="1"/>
  <c r="I188" i="1"/>
  <c r="AY188" i="1"/>
  <c r="AX188" i="1" s="1"/>
  <c r="AP188" i="1"/>
  <c r="AO188" i="1" s="1"/>
  <c r="S188" i="1"/>
  <c r="R188" i="1" s="1"/>
  <c r="BM188" i="1" l="1"/>
  <c r="AP190" i="1"/>
  <c r="AO190" i="1" s="1"/>
  <c r="AB190" i="1"/>
  <c r="AA190" i="1" s="1"/>
  <c r="S190" i="1"/>
  <c r="R190" i="1" s="1"/>
  <c r="J190" i="1"/>
  <c r="I190" i="1" s="1"/>
  <c r="BM159" i="1"/>
  <c r="AY159" i="1"/>
  <c r="AX159" i="1" s="1"/>
  <c r="AP159" i="1"/>
  <c r="AO159" i="1" s="1"/>
  <c r="AB159" i="1"/>
  <c r="AA159" i="1" s="1"/>
  <c r="S159" i="1"/>
  <c r="R159" i="1" s="1"/>
  <c r="J159" i="1"/>
  <c r="I159" i="1" s="1"/>
  <c r="AY247" i="1"/>
  <c r="AX247" i="1" s="1"/>
  <c r="AP247" i="1"/>
  <c r="AO247" i="1" s="1"/>
  <c r="AB247" i="1"/>
  <c r="AA247" i="1" s="1"/>
  <c r="S247" i="1"/>
  <c r="R247" i="1" s="1"/>
  <c r="J247" i="1"/>
  <c r="I247" i="1" s="1"/>
  <c r="BM251" i="1"/>
  <c r="AP251" i="1"/>
  <c r="AO251" i="1" s="1"/>
  <c r="AB251" i="1"/>
  <c r="AA251" i="1" s="1"/>
  <c r="S251" i="1"/>
  <c r="R251" i="1" s="1"/>
  <c r="J251" i="1"/>
  <c r="I251" i="1" s="1"/>
  <c r="AY24" i="1"/>
  <c r="AX24" i="1" s="1"/>
  <c r="AP24" i="1"/>
  <c r="AO24" i="1" s="1"/>
  <c r="AB24" i="1"/>
  <c r="AA24" i="1" s="1"/>
  <c r="S24" i="1"/>
  <c r="R24" i="1" s="1"/>
  <c r="J24" i="1"/>
  <c r="I24" i="1" s="1"/>
  <c r="BM109" i="1"/>
  <c r="AY109" i="1"/>
  <c r="AX109" i="1" s="1"/>
  <c r="AP109" i="1"/>
  <c r="AO109" i="1" s="1"/>
  <c r="AB109" i="1"/>
  <c r="AA109" i="1" s="1"/>
  <c r="S109" i="1"/>
  <c r="R109" i="1" s="1"/>
  <c r="J109" i="1"/>
  <c r="I109" i="1" s="1"/>
  <c r="BM228" i="1"/>
  <c r="AY228" i="1"/>
  <c r="AX228" i="1" s="1"/>
  <c r="AP228" i="1"/>
  <c r="AO228" i="1" s="1"/>
  <c r="AB228" i="1"/>
  <c r="AA228" i="1" s="1"/>
  <c r="S228" i="1"/>
  <c r="R228" i="1" s="1"/>
  <c r="J228" i="1"/>
  <c r="I228" i="1" s="1"/>
  <c r="BM14" i="1"/>
  <c r="AY14" i="1"/>
  <c r="AX14" i="1" s="1"/>
  <c r="AP14" i="1"/>
  <c r="AO14" i="1" s="1"/>
  <c r="AB14" i="1"/>
  <c r="AA14" i="1" s="1"/>
  <c r="S14" i="1"/>
  <c r="R14" i="1" s="1"/>
  <c r="J14" i="1"/>
  <c r="I14" i="1" s="1"/>
  <c r="BM203" i="1"/>
  <c r="AY203" i="1"/>
  <c r="AX203" i="1" s="1"/>
  <c r="AP203" i="1"/>
  <c r="AO203" i="1" s="1"/>
  <c r="AB203" i="1"/>
  <c r="AA203" i="1" s="1"/>
  <c r="S203" i="1"/>
  <c r="R203" i="1" s="1"/>
  <c r="J203" i="1"/>
  <c r="I203" i="1" s="1"/>
  <c r="BM175" i="1"/>
  <c r="AY175" i="1"/>
  <c r="AX175" i="1" s="1"/>
  <c r="AP175" i="1"/>
  <c r="AO175" i="1" s="1"/>
  <c r="AB175" i="1"/>
  <c r="AA175" i="1" s="1"/>
  <c r="S175" i="1"/>
  <c r="R175" i="1" s="1"/>
  <c r="J175" i="1"/>
  <c r="I175" i="1" s="1"/>
  <c r="BM229" i="1"/>
  <c r="AY229" i="1"/>
  <c r="AX229" i="1" s="1"/>
  <c r="AP229" i="1"/>
  <c r="AO229" i="1" s="1"/>
  <c r="AB229" i="1"/>
  <c r="AA229" i="1" s="1"/>
  <c r="S229" i="1"/>
  <c r="R229" i="1" s="1"/>
  <c r="J229" i="1"/>
  <c r="I229" i="1" s="1"/>
  <c r="BM66" i="1"/>
  <c r="AY66" i="1"/>
  <c r="AX66" i="1" s="1"/>
  <c r="AP66" i="1"/>
  <c r="AO66" i="1" s="1"/>
  <c r="AB66" i="1"/>
  <c r="AA66" i="1" s="1"/>
  <c r="S66" i="1"/>
  <c r="R66" i="1" s="1"/>
  <c r="J66" i="1"/>
  <c r="I66" i="1" s="1"/>
  <c r="BM112" i="1"/>
  <c r="AY112" i="1"/>
  <c r="AX112" i="1" s="1"/>
  <c r="AP112" i="1"/>
  <c r="AO112" i="1" s="1"/>
  <c r="AB112" i="1"/>
  <c r="AA112" i="1" s="1"/>
  <c r="S112" i="1"/>
  <c r="R112" i="1" s="1"/>
  <c r="J112" i="1"/>
  <c r="I112" i="1" s="1"/>
  <c r="BM134" i="1"/>
  <c r="AY134" i="1"/>
  <c r="AX134" i="1" s="1"/>
  <c r="AP134" i="1"/>
  <c r="AO134" i="1" s="1"/>
  <c r="AB134" i="1"/>
  <c r="AA134" i="1" s="1"/>
  <c r="S134" i="1"/>
  <c r="R134" i="1" s="1"/>
  <c r="J134" i="1"/>
  <c r="I134" i="1" s="1"/>
  <c r="BM18" i="1"/>
  <c r="AY18" i="1"/>
  <c r="AX18" i="1" s="1"/>
  <c r="AP18" i="1"/>
  <c r="AO18" i="1" s="1"/>
  <c r="AB18" i="1"/>
  <c r="AA18" i="1" s="1"/>
  <c r="S18" i="1"/>
  <c r="R18" i="1" s="1"/>
  <c r="J18" i="1"/>
  <c r="I18" i="1" s="1"/>
  <c r="BM110" i="1"/>
  <c r="AY110" i="1"/>
  <c r="AX110" i="1" s="1"/>
  <c r="AP110" i="1"/>
  <c r="AO110" i="1" s="1"/>
  <c r="AB110" i="1"/>
  <c r="AA110" i="1" s="1"/>
  <c r="S110" i="1"/>
  <c r="R110" i="1" s="1"/>
  <c r="J110" i="1"/>
  <c r="I110" i="1" s="1"/>
  <c r="BM61" i="1"/>
  <c r="AY61" i="1"/>
  <c r="AX61" i="1" s="1"/>
  <c r="AP61" i="1"/>
  <c r="AO61" i="1" s="1"/>
  <c r="AB61" i="1"/>
  <c r="AA61" i="1" s="1"/>
  <c r="S61" i="1"/>
  <c r="R61" i="1" s="1"/>
  <c r="J61" i="1"/>
  <c r="I61" i="1" s="1"/>
  <c r="BM199" i="1"/>
  <c r="AY199" i="1"/>
  <c r="AX199" i="1" s="1"/>
  <c r="AP199" i="1"/>
  <c r="AO199" i="1" s="1"/>
  <c r="AB199" i="1"/>
  <c r="AA199" i="1" s="1"/>
  <c r="S199" i="1"/>
  <c r="R199" i="1" s="1"/>
  <c r="J199" i="1"/>
  <c r="I199" i="1" s="1"/>
  <c r="BM178" i="1"/>
  <c r="AY178" i="1"/>
  <c r="AX178" i="1" s="1"/>
  <c r="AP178" i="1"/>
  <c r="AO178" i="1" s="1"/>
  <c r="AB178" i="1"/>
  <c r="AA178" i="1" s="1"/>
  <c r="S178" i="1"/>
  <c r="R178" i="1" s="1"/>
  <c r="J178" i="1"/>
  <c r="I178" i="1" s="1"/>
  <c r="BM125" i="1"/>
  <c r="AY125" i="1"/>
  <c r="AX125" i="1" s="1"/>
  <c r="AP125" i="1"/>
  <c r="AO125" i="1" s="1"/>
  <c r="AB125" i="1"/>
  <c r="AA125" i="1" s="1"/>
  <c r="S125" i="1"/>
  <c r="R125" i="1" s="1"/>
  <c r="J125" i="1"/>
  <c r="I125" i="1" s="1"/>
  <c r="BM213" i="1"/>
  <c r="AY213" i="1"/>
  <c r="AX213" i="1" s="1"/>
  <c r="AP213" i="1"/>
  <c r="AO213" i="1" s="1"/>
  <c r="AB213" i="1"/>
  <c r="AA213" i="1" s="1"/>
  <c r="S213" i="1"/>
  <c r="R213" i="1" s="1"/>
  <c r="J213" i="1"/>
  <c r="I213" i="1" s="1"/>
  <c r="BM9" i="1"/>
  <c r="AY9" i="1"/>
  <c r="AX9" i="1" s="1"/>
  <c r="AP9" i="1"/>
  <c r="AO9" i="1" s="1"/>
  <c r="AB9" i="1"/>
  <c r="AA9" i="1" s="1"/>
  <c r="S9" i="1"/>
  <c r="R9" i="1" s="1"/>
  <c r="J9" i="1"/>
  <c r="I9" i="1" s="1"/>
  <c r="BM103" i="1"/>
  <c r="AY103" i="1"/>
  <c r="AX103" i="1" s="1"/>
  <c r="AP103" i="1"/>
  <c r="AO103" i="1" s="1"/>
  <c r="AB103" i="1"/>
  <c r="AA103" i="1" s="1"/>
  <c r="S103" i="1"/>
  <c r="R103" i="1" s="1"/>
  <c r="J103" i="1"/>
  <c r="I103" i="1" s="1"/>
  <c r="BM179" i="1"/>
  <c r="AY179" i="1"/>
  <c r="AX179" i="1" s="1"/>
  <c r="AP179" i="1"/>
  <c r="AO179" i="1" s="1"/>
  <c r="AB179" i="1"/>
  <c r="AA179" i="1" s="1"/>
  <c r="S179" i="1"/>
  <c r="R179" i="1" s="1"/>
  <c r="J179" i="1"/>
  <c r="I179" i="1" s="1"/>
  <c r="BM164" i="1"/>
  <c r="AY164" i="1"/>
  <c r="AX164" i="1" s="1"/>
  <c r="AP164" i="1"/>
  <c r="AO164" i="1" s="1"/>
  <c r="AB164" i="1"/>
  <c r="AA164" i="1" s="1"/>
  <c r="S164" i="1"/>
  <c r="R164" i="1" s="1"/>
  <c r="J164" i="1"/>
  <c r="I164" i="1" s="1"/>
  <c r="BM240" i="1"/>
  <c r="AY240" i="1"/>
  <c r="AX240" i="1" s="1"/>
  <c r="AP240" i="1"/>
  <c r="AO240" i="1" s="1"/>
  <c r="AB240" i="1"/>
  <c r="AA240" i="1" s="1"/>
  <c r="S240" i="1"/>
  <c r="R240" i="1" s="1"/>
  <c r="J240" i="1"/>
  <c r="I240" i="1" s="1"/>
  <c r="BM210" i="1"/>
  <c r="AY210" i="1"/>
  <c r="AX210" i="1" s="1"/>
  <c r="AP210" i="1"/>
  <c r="AO210" i="1" s="1"/>
  <c r="AB210" i="1"/>
  <c r="AA210" i="1" s="1"/>
  <c r="S210" i="1"/>
  <c r="R210" i="1" s="1"/>
  <c r="J210" i="1"/>
  <c r="I210" i="1" s="1"/>
  <c r="AY200" i="1"/>
  <c r="AX200" i="1" s="1"/>
  <c r="AP200" i="1"/>
  <c r="AO200" i="1" s="1"/>
  <c r="AB200" i="1"/>
  <c r="AA200" i="1" s="1"/>
  <c r="S200" i="1"/>
  <c r="R200" i="1" s="1"/>
  <c r="J200" i="1"/>
  <c r="I200" i="1" s="1"/>
  <c r="BM28" i="1"/>
  <c r="AY28" i="1"/>
  <c r="AX28" i="1" s="1"/>
  <c r="AP28" i="1"/>
  <c r="AO28" i="1" s="1"/>
  <c r="AB28" i="1"/>
  <c r="AA28" i="1" s="1"/>
  <c r="S28" i="1"/>
  <c r="R28" i="1" s="1"/>
  <c r="J28" i="1"/>
  <c r="I28" i="1" s="1"/>
  <c r="AY233" i="1"/>
  <c r="AX233" i="1" s="1"/>
  <c r="AP233" i="1"/>
  <c r="AO233" i="1" s="1"/>
  <c r="AB233" i="1"/>
  <c r="AA233" i="1" s="1"/>
  <c r="S233" i="1"/>
  <c r="R233" i="1" s="1"/>
  <c r="J233" i="1"/>
  <c r="I233" i="1" s="1"/>
  <c r="AY156" i="1"/>
  <c r="AX156" i="1" s="1"/>
  <c r="AP156" i="1"/>
  <c r="AO156" i="1" s="1"/>
  <c r="AB156" i="1"/>
  <c r="AA156" i="1" s="1"/>
  <c r="S156" i="1"/>
  <c r="R156" i="1" s="1"/>
  <c r="J156" i="1"/>
  <c r="I156" i="1" s="1"/>
  <c r="AY115" i="1"/>
  <c r="AX115" i="1" s="1"/>
  <c r="AP115" i="1"/>
  <c r="AO115" i="1" s="1"/>
  <c r="AB115" i="1"/>
  <c r="AA115" i="1" s="1"/>
  <c r="S115" i="1"/>
  <c r="R115" i="1" s="1"/>
  <c r="J115" i="1"/>
  <c r="I115" i="1" s="1"/>
  <c r="AY120" i="1"/>
  <c r="AX120" i="1" s="1"/>
  <c r="AP120" i="1"/>
  <c r="AO120" i="1" s="1"/>
  <c r="AB120" i="1"/>
  <c r="AA120" i="1" s="1"/>
  <c r="S120" i="1"/>
  <c r="R120" i="1" s="1"/>
  <c r="J120" i="1"/>
  <c r="I120" i="1" s="1"/>
  <c r="BM21" i="1"/>
  <c r="AY21" i="1"/>
  <c r="AX21" i="1" s="1"/>
  <c r="AP21" i="1"/>
  <c r="AO21" i="1" s="1"/>
  <c r="AB21" i="1"/>
  <c r="AA21" i="1" s="1"/>
  <c r="S21" i="1"/>
  <c r="R21" i="1" s="1"/>
  <c r="J21" i="1"/>
  <c r="I21" i="1" s="1"/>
  <c r="AY104" i="1"/>
  <c r="AX104" i="1" s="1"/>
  <c r="AP104" i="1"/>
  <c r="AO104" i="1" s="1"/>
  <c r="AB104" i="1"/>
  <c r="AA104" i="1" s="1"/>
  <c r="S104" i="1"/>
  <c r="R104" i="1" s="1"/>
  <c r="J104" i="1"/>
  <c r="I104" i="1" s="1"/>
  <c r="AY95" i="1"/>
  <c r="AX95" i="1" s="1"/>
  <c r="AP95" i="1"/>
  <c r="AO95" i="1" s="1"/>
  <c r="AB95" i="1"/>
  <c r="AA95" i="1" s="1"/>
  <c r="S95" i="1"/>
  <c r="R95" i="1" s="1"/>
  <c r="J95" i="1"/>
  <c r="I95" i="1" s="1"/>
  <c r="AY157" i="1"/>
  <c r="AX157" i="1" s="1"/>
  <c r="AP157" i="1"/>
  <c r="AO157" i="1" s="1"/>
  <c r="AB157" i="1"/>
  <c r="AA157" i="1" s="1"/>
  <c r="S157" i="1"/>
  <c r="R157" i="1" s="1"/>
  <c r="J157" i="1"/>
  <c r="I157" i="1" s="1"/>
  <c r="AY67" i="1"/>
  <c r="AX67" i="1" s="1"/>
  <c r="AP67" i="1"/>
  <c r="AO67" i="1" s="1"/>
  <c r="AB67" i="1"/>
  <c r="AA67" i="1" s="1"/>
  <c r="S67" i="1"/>
  <c r="R67" i="1" s="1"/>
  <c r="J67" i="1"/>
  <c r="I67" i="1" s="1"/>
  <c r="AY93" i="1"/>
  <c r="AX93" i="1" s="1"/>
  <c r="AP93" i="1"/>
  <c r="AO93" i="1" s="1"/>
  <c r="AB93" i="1"/>
  <c r="AA93" i="1" s="1"/>
  <c r="S93" i="1"/>
  <c r="R93" i="1" s="1"/>
  <c r="J93" i="1"/>
  <c r="I93" i="1" s="1"/>
  <c r="AY47" i="1"/>
  <c r="AX47" i="1" s="1"/>
  <c r="AP47" i="1"/>
  <c r="AO47" i="1" s="1"/>
  <c r="AB47" i="1"/>
  <c r="AA47" i="1" s="1"/>
  <c r="S47" i="1"/>
  <c r="R47" i="1" s="1"/>
  <c r="J47" i="1"/>
  <c r="I47" i="1" s="1"/>
  <c r="AY189" i="1"/>
  <c r="AX189" i="1" s="1"/>
  <c r="AP189" i="1"/>
  <c r="AO189" i="1" s="1"/>
  <c r="AB189" i="1"/>
  <c r="AA189" i="1" s="1"/>
  <c r="S189" i="1"/>
  <c r="R189" i="1" s="1"/>
  <c r="J189" i="1"/>
  <c r="I189" i="1" s="1"/>
  <c r="AY238" i="1"/>
  <c r="AX238" i="1" s="1"/>
  <c r="AP238" i="1"/>
  <c r="AO238" i="1" s="1"/>
  <c r="AB238" i="1"/>
  <c r="AA238" i="1" s="1"/>
  <c r="S238" i="1"/>
  <c r="R238" i="1" s="1"/>
  <c r="J238" i="1"/>
  <c r="I238" i="1" s="1"/>
  <c r="AY32" i="1"/>
  <c r="AX32" i="1" s="1"/>
  <c r="AP32" i="1"/>
  <c r="AO32" i="1" s="1"/>
  <c r="AB32" i="1"/>
  <c r="AA32" i="1" s="1"/>
  <c r="S32" i="1"/>
  <c r="R32" i="1" s="1"/>
  <c r="J32" i="1"/>
  <c r="I32" i="1" s="1"/>
  <c r="AY205" i="1"/>
  <c r="AX205" i="1" s="1"/>
  <c r="AP205" i="1"/>
  <c r="AO205" i="1" s="1"/>
  <c r="AB205" i="1"/>
  <c r="AA205" i="1" s="1"/>
  <c r="S205" i="1"/>
  <c r="R205" i="1" s="1"/>
  <c r="J205" i="1"/>
  <c r="I205" i="1" s="1"/>
  <c r="AY88" i="1"/>
  <c r="AX88" i="1" s="1"/>
  <c r="AP88" i="1"/>
  <c r="AO88" i="1" s="1"/>
  <c r="AB88" i="1"/>
  <c r="AA88" i="1" s="1"/>
  <c r="S88" i="1"/>
  <c r="R88" i="1" s="1"/>
  <c r="J88" i="1"/>
  <c r="I88" i="1" s="1"/>
  <c r="AY10" i="1"/>
  <c r="AX10" i="1" s="1"/>
  <c r="AP10" i="1"/>
  <c r="AO10" i="1" s="1"/>
  <c r="AB10" i="1"/>
  <c r="AA10" i="1" s="1"/>
  <c r="S10" i="1"/>
  <c r="R10" i="1" s="1"/>
  <c r="J10" i="1"/>
  <c r="I10" i="1" s="1"/>
  <c r="AY89" i="1"/>
  <c r="AX89" i="1" s="1"/>
  <c r="AP89" i="1"/>
  <c r="AO89" i="1" s="1"/>
  <c r="AB89" i="1"/>
  <c r="AA89" i="1" s="1"/>
  <c r="S89" i="1"/>
  <c r="R89" i="1" s="1"/>
  <c r="J89" i="1"/>
  <c r="I89" i="1" s="1"/>
  <c r="AY84" i="1"/>
  <c r="AX84" i="1" s="1"/>
  <c r="AP84" i="1"/>
  <c r="AO84" i="1" s="1"/>
  <c r="AB84" i="1"/>
  <c r="AA84" i="1" s="1"/>
  <c r="S84" i="1"/>
  <c r="R84" i="1" s="1"/>
  <c r="J84" i="1"/>
  <c r="I84" i="1" s="1"/>
  <c r="AY57" i="1"/>
  <c r="AX57" i="1" s="1"/>
  <c r="AP57" i="1"/>
  <c r="AO57" i="1" s="1"/>
  <c r="AB57" i="1"/>
  <c r="AA57" i="1" s="1"/>
  <c r="S57" i="1"/>
  <c r="R57" i="1" s="1"/>
  <c r="J57" i="1"/>
  <c r="I57" i="1" s="1"/>
  <c r="AY91" i="1"/>
  <c r="AX91" i="1" s="1"/>
  <c r="AP91" i="1"/>
  <c r="AO91" i="1" s="1"/>
  <c r="AB91" i="1"/>
  <c r="AA91" i="1" s="1"/>
  <c r="S91" i="1"/>
  <c r="R91" i="1" s="1"/>
  <c r="J91" i="1"/>
  <c r="I91" i="1" s="1"/>
  <c r="AY16" i="1"/>
  <c r="AX16" i="1" s="1"/>
  <c r="AP16" i="1"/>
  <c r="AO16" i="1" s="1"/>
  <c r="AB16" i="1"/>
  <c r="AA16" i="1" s="1"/>
  <c r="S16" i="1"/>
  <c r="R16" i="1" s="1"/>
  <c r="J16" i="1"/>
  <c r="I16" i="1" s="1"/>
  <c r="AY74" i="1"/>
  <c r="AX74" i="1" s="1"/>
  <c r="AP74" i="1"/>
  <c r="AO74" i="1" s="1"/>
  <c r="AB74" i="1"/>
  <c r="AA74" i="1" s="1"/>
  <c r="S74" i="1"/>
  <c r="R74" i="1" s="1"/>
  <c r="J74" i="1"/>
  <c r="I74" i="1" s="1"/>
  <c r="BM150" i="1"/>
  <c r="AY150" i="1"/>
  <c r="AX150" i="1" s="1"/>
  <c r="AP150" i="1"/>
  <c r="AO150" i="1" s="1"/>
  <c r="AB150" i="1"/>
  <c r="AA150" i="1" s="1"/>
  <c r="S150" i="1"/>
  <c r="R150" i="1" s="1"/>
  <c r="J150" i="1"/>
  <c r="I150" i="1" s="1"/>
  <c r="AY26" i="1"/>
  <c r="AX26" i="1" s="1"/>
  <c r="AP26" i="1"/>
  <c r="AO26" i="1" s="1"/>
  <c r="AB26" i="1"/>
  <c r="AA26" i="1" s="1"/>
  <c r="S26" i="1"/>
  <c r="R26" i="1" s="1"/>
  <c r="J26" i="1"/>
  <c r="I26" i="1" s="1"/>
  <c r="AY19" i="1"/>
  <c r="AX19" i="1" s="1"/>
  <c r="AP19" i="1"/>
  <c r="AO19" i="1" s="1"/>
  <c r="AB19" i="1"/>
  <c r="AA19" i="1" s="1"/>
  <c r="S19" i="1"/>
  <c r="R19" i="1" s="1"/>
  <c r="J19" i="1"/>
  <c r="I19" i="1" s="1"/>
  <c r="AY70" i="1"/>
  <c r="AX70" i="1" s="1"/>
  <c r="AP70" i="1"/>
  <c r="AO70" i="1" s="1"/>
  <c r="AB70" i="1"/>
  <c r="AA70" i="1" s="1"/>
  <c r="S70" i="1"/>
  <c r="R70" i="1" s="1"/>
  <c r="J70" i="1"/>
  <c r="I70" i="1" s="1"/>
  <c r="BM78" i="1"/>
  <c r="AY78" i="1"/>
  <c r="AX78" i="1" s="1"/>
  <c r="AP78" i="1"/>
  <c r="AO78" i="1" s="1"/>
  <c r="AB78" i="1"/>
  <c r="AA78" i="1" s="1"/>
  <c r="S78" i="1"/>
  <c r="R78" i="1" s="1"/>
  <c r="J78" i="1"/>
  <c r="I78" i="1" s="1"/>
  <c r="BM224" i="1"/>
  <c r="AY224" i="1"/>
  <c r="AX224" i="1" s="1"/>
  <c r="AP224" i="1"/>
  <c r="AO224" i="1" s="1"/>
  <c r="AB224" i="1"/>
  <c r="AA224" i="1" s="1"/>
  <c r="S224" i="1"/>
  <c r="R224" i="1" s="1"/>
  <c r="J224" i="1"/>
  <c r="I224" i="1" s="1"/>
  <c r="BM219" i="1"/>
  <c r="AY219" i="1"/>
  <c r="AX219" i="1" s="1"/>
  <c r="AP219" i="1"/>
  <c r="AO219" i="1" s="1"/>
  <c r="AB219" i="1"/>
  <c r="AA219" i="1" s="1"/>
  <c r="S219" i="1"/>
  <c r="R219" i="1" s="1"/>
  <c r="J219" i="1"/>
  <c r="I219" i="1" s="1"/>
  <c r="BM216" i="1"/>
  <c r="AY216" i="1"/>
  <c r="AX216" i="1" s="1"/>
  <c r="AP216" i="1"/>
  <c r="AO216" i="1" s="1"/>
  <c r="AB216" i="1"/>
  <c r="AA216" i="1" s="1"/>
  <c r="S216" i="1"/>
  <c r="R216" i="1" s="1"/>
  <c r="J216" i="1"/>
  <c r="I216" i="1" s="1"/>
  <c r="BM101" i="1"/>
  <c r="AY101" i="1"/>
  <c r="AX101" i="1" s="1"/>
  <c r="AP101" i="1"/>
  <c r="AO101" i="1" s="1"/>
  <c r="AB101" i="1"/>
  <c r="AA101" i="1" s="1"/>
  <c r="S101" i="1"/>
  <c r="R101" i="1" s="1"/>
  <c r="J101" i="1"/>
  <c r="I101" i="1" s="1"/>
  <c r="BM118" i="1"/>
  <c r="AY118" i="1"/>
  <c r="AX118" i="1" s="1"/>
  <c r="AP118" i="1"/>
  <c r="AO118" i="1" s="1"/>
  <c r="AB118" i="1"/>
  <c r="AA118" i="1" s="1"/>
  <c r="S118" i="1"/>
  <c r="R118" i="1" s="1"/>
  <c r="J118" i="1"/>
  <c r="I118" i="1" s="1"/>
  <c r="AY201" i="1"/>
  <c r="AX201" i="1" s="1"/>
  <c r="AP201" i="1"/>
  <c r="AO201" i="1" s="1"/>
  <c r="AB201" i="1"/>
  <c r="AA201" i="1" s="1"/>
  <c r="S201" i="1"/>
  <c r="R201" i="1" s="1"/>
  <c r="J201" i="1"/>
  <c r="I201" i="1" s="1"/>
  <c r="BM192" i="1"/>
  <c r="AY192" i="1"/>
  <c r="AX192" i="1" s="1"/>
  <c r="AP192" i="1"/>
  <c r="AO192" i="1" s="1"/>
  <c r="AB192" i="1"/>
  <c r="AA192" i="1" s="1"/>
  <c r="S192" i="1"/>
  <c r="R192" i="1" s="1"/>
  <c r="J192" i="1"/>
  <c r="I192" i="1" s="1"/>
  <c r="BM246" i="1"/>
  <c r="AY246" i="1"/>
  <c r="AX246" i="1" s="1"/>
  <c r="AP246" i="1"/>
  <c r="AO246" i="1" s="1"/>
  <c r="AB246" i="1"/>
  <c r="AA246" i="1" s="1"/>
  <c r="S246" i="1"/>
  <c r="R246" i="1" s="1"/>
  <c r="J246" i="1"/>
  <c r="I246" i="1" s="1"/>
  <c r="AY113" i="1"/>
  <c r="AX113" i="1" s="1"/>
  <c r="AP113" i="1"/>
  <c r="AO113" i="1" s="1"/>
  <c r="AB113" i="1"/>
  <c r="AA113" i="1" s="1"/>
  <c r="S113" i="1"/>
  <c r="R113" i="1" s="1"/>
  <c r="J113" i="1"/>
  <c r="I113" i="1" s="1"/>
  <c r="AY212" i="1"/>
  <c r="AX212" i="1" s="1"/>
  <c r="AP212" i="1"/>
  <c r="AO212" i="1" s="1"/>
  <c r="AB212" i="1"/>
  <c r="AA212" i="1" s="1"/>
  <c r="S212" i="1"/>
  <c r="R212" i="1" s="1"/>
  <c r="J212" i="1"/>
  <c r="I212" i="1" s="1"/>
  <c r="AY236" i="1"/>
  <c r="AX236" i="1" s="1"/>
  <c r="AP236" i="1"/>
  <c r="AO236" i="1" s="1"/>
  <c r="AB236" i="1"/>
  <c r="AA236" i="1" s="1"/>
  <c r="S236" i="1"/>
  <c r="R236" i="1" s="1"/>
  <c r="J236" i="1"/>
  <c r="I236" i="1" s="1"/>
  <c r="BM4" i="1"/>
  <c r="AY4" i="1"/>
  <c r="AX4" i="1" s="1"/>
  <c r="AP4" i="1"/>
  <c r="AO4" i="1" s="1"/>
  <c r="AB4" i="1"/>
  <c r="AA4" i="1" s="1"/>
  <c r="S4" i="1"/>
  <c r="R4" i="1" s="1"/>
  <c r="J4" i="1"/>
  <c r="I4" i="1" s="1"/>
  <c r="AY82" i="1"/>
  <c r="AX82" i="1" s="1"/>
  <c r="AP82" i="1"/>
  <c r="AO82" i="1" s="1"/>
  <c r="AB82" i="1"/>
  <c r="AA82" i="1" s="1"/>
  <c r="S82" i="1"/>
  <c r="R82" i="1" s="1"/>
  <c r="J82" i="1"/>
  <c r="I82" i="1" s="1"/>
  <c r="BM232" i="1"/>
  <c r="AY232" i="1"/>
  <c r="AX232" i="1" s="1"/>
  <c r="AP232" i="1"/>
  <c r="AO232" i="1" s="1"/>
  <c r="AB232" i="1"/>
  <c r="AA232" i="1" s="1"/>
  <c r="S232" i="1"/>
  <c r="R232" i="1" s="1"/>
  <c r="J232" i="1"/>
  <c r="I232" i="1" s="1"/>
  <c r="BM168" i="1"/>
  <c r="AY168" i="1"/>
  <c r="AX168" i="1" s="1"/>
  <c r="AP168" i="1"/>
  <c r="AO168" i="1" s="1"/>
  <c r="AB168" i="1"/>
  <c r="AA168" i="1" s="1"/>
  <c r="S168" i="1"/>
  <c r="R168" i="1" s="1"/>
  <c r="J168" i="1"/>
  <c r="I168" i="1" s="1"/>
  <c r="BM197" i="1"/>
  <c r="AY197" i="1"/>
  <c r="AX197" i="1" s="1"/>
  <c r="AP197" i="1"/>
  <c r="AO197" i="1" s="1"/>
  <c r="AB197" i="1"/>
  <c r="AA197" i="1" s="1"/>
  <c r="S197" i="1"/>
  <c r="R197" i="1" s="1"/>
  <c r="J197" i="1"/>
  <c r="I197" i="1" s="1"/>
  <c r="BM90" i="1"/>
  <c r="AY90" i="1"/>
  <c r="AP90" i="1"/>
  <c r="AO90" i="1" s="1"/>
  <c r="AB90" i="1"/>
  <c r="AA90" i="1" s="1"/>
  <c r="S90" i="1"/>
  <c r="R90" i="1" s="1"/>
  <c r="J90" i="1"/>
  <c r="I90" i="1" s="1"/>
  <c r="BM94" i="1"/>
  <c r="AY94" i="1"/>
  <c r="AX94" i="1" s="1"/>
  <c r="AP94" i="1"/>
  <c r="AO94" i="1" s="1"/>
  <c r="AB94" i="1"/>
  <c r="AA94" i="1" s="1"/>
  <c r="S94" i="1"/>
  <c r="R94" i="1" s="1"/>
  <c r="J94" i="1"/>
  <c r="I94" i="1" s="1"/>
  <c r="BM170" i="1"/>
  <c r="AY170" i="1"/>
  <c r="AX170" i="1" s="1"/>
  <c r="AP170" i="1"/>
  <c r="AO170" i="1" s="1"/>
  <c r="AB170" i="1"/>
  <c r="AA170" i="1" s="1"/>
  <c r="S170" i="1"/>
  <c r="R170" i="1" s="1"/>
  <c r="J170" i="1"/>
  <c r="I170" i="1" s="1"/>
  <c r="BM56" i="1"/>
  <c r="AY56" i="1"/>
  <c r="AX56" i="1" s="1"/>
  <c r="AP56" i="1"/>
  <c r="AO56" i="1" s="1"/>
  <c r="AB56" i="1"/>
  <c r="AA56" i="1" s="1"/>
  <c r="S56" i="1"/>
  <c r="R56" i="1" s="1"/>
  <c r="J56" i="1"/>
  <c r="I56" i="1" s="1"/>
  <c r="BM114" i="1"/>
  <c r="AY114" i="1"/>
  <c r="AX114" i="1" s="1"/>
  <c r="AP114" i="1"/>
  <c r="AO114" i="1" s="1"/>
  <c r="AB114" i="1"/>
  <c r="AA114" i="1" s="1"/>
  <c r="S114" i="1"/>
  <c r="R114" i="1" s="1"/>
  <c r="J114" i="1"/>
  <c r="I114" i="1" s="1"/>
  <c r="BM198" i="1"/>
  <c r="AY198" i="1"/>
  <c r="AX198" i="1" s="1"/>
  <c r="AP198" i="1"/>
  <c r="AO198" i="1" s="1"/>
  <c r="AB198" i="1"/>
  <c r="AA198" i="1" s="1"/>
  <c r="S198" i="1"/>
  <c r="R198" i="1" s="1"/>
  <c r="J198" i="1"/>
  <c r="I198" i="1" s="1"/>
  <c r="BM215" i="1"/>
  <c r="AY215" i="1"/>
  <c r="AX215" i="1" s="1"/>
  <c r="AP215" i="1"/>
  <c r="AO215" i="1" s="1"/>
  <c r="AB215" i="1"/>
  <c r="AA215" i="1" s="1"/>
  <c r="S215" i="1"/>
  <c r="R215" i="1" s="1"/>
  <c r="J215" i="1"/>
  <c r="I215" i="1" s="1"/>
  <c r="BM60" i="1"/>
  <c r="AY60" i="1"/>
  <c r="AX60" i="1" s="1"/>
  <c r="AP60" i="1"/>
  <c r="AO60" i="1" s="1"/>
  <c r="AB60" i="1"/>
  <c r="AA60" i="1" s="1"/>
  <c r="S60" i="1"/>
  <c r="R60" i="1" s="1"/>
  <c r="J60" i="1"/>
  <c r="I60" i="1" s="1"/>
  <c r="BM59" i="1"/>
  <c r="AY59" i="1"/>
  <c r="AX59" i="1" s="1"/>
  <c r="AP59" i="1"/>
  <c r="AO59" i="1" s="1"/>
  <c r="AB59" i="1"/>
  <c r="AA59" i="1" s="1"/>
  <c r="S59" i="1"/>
  <c r="R59" i="1" s="1"/>
  <c r="J59" i="1"/>
  <c r="I59" i="1" s="1"/>
  <c r="BM102" i="1"/>
  <c r="AY102" i="1"/>
  <c r="AX102" i="1" s="1"/>
  <c r="AP102" i="1"/>
  <c r="AO102" i="1" s="1"/>
  <c r="AB102" i="1"/>
  <c r="AA102" i="1" s="1"/>
  <c r="S102" i="1"/>
  <c r="R102" i="1" s="1"/>
  <c r="J102" i="1"/>
  <c r="I102" i="1" s="1"/>
  <c r="BM239" i="1"/>
  <c r="AY239" i="1"/>
  <c r="AX239" i="1" s="1"/>
  <c r="AP239" i="1"/>
  <c r="AO239" i="1" s="1"/>
  <c r="AB239" i="1"/>
  <c r="AA239" i="1" s="1"/>
  <c r="S239" i="1"/>
  <c r="R239" i="1" s="1"/>
  <c r="J239" i="1"/>
  <c r="I239" i="1" s="1"/>
  <c r="BM62" i="1"/>
  <c r="AY62" i="1"/>
  <c r="AX62" i="1" s="1"/>
  <c r="AP62" i="1"/>
  <c r="AO62" i="1" s="1"/>
  <c r="AB62" i="1"/>
  <c r="AA62" i="1" s="1"/>
  <c r="S62" i="1"/>
  <c r="R62" i="1" s="1"/>
  <c r="J62" i="1"/>
  <c r="I62" i="1" s="1"/>
  <c r="BM33" i="1"/>
  <c r="AY33" i="1"/>
  <c r="AX33" i="1" s="1"/>
  <c r="AP33" i="1"/>
  <c r="AO33" i="1" s="1"/>
  <c r="AB33" i="1"/>
  <c r="AA33" i="1" s="1"/>
  <c r="S33" i="1"/>
  <c r="R33" i="1" s="1"/>
  <c r="J33" i="1"/>
  <c r="I33" i="1" s="1"/>
  <c r="BM214" i="1"/>
  <c r="AY214" i="1"/>
  <c r="AX214" i="1" s="1"/>
  <c r="AP214" i="1"/>
  <c r="AO214" i="1" s="1"/>
  <c r="AB214" i="1"/>
  <c r="AA214" i="1" s="1"/>
  <c r="S214" i="1"/>
  <c r="R214" i="1" s="1"/>
  <c r="J214" i="1"/>
  <c r="I214" i="1" s="1"/>
  <c r="BM195" i="1"/>
  <c r="AY195" i="1"/>
  <c r="AX195" i="1" s="1"/>
  <c r="AP195" i="1"/>
  <c r="AO195" i="1" s="1"/>
  <c r="AB195" i="1"/>
  <c r="AA195" i="1" s="1"/>
  <c r="S195" i="1"/>
  <c r="R195" i="1" s="1"/>
  <c r="J195" i="1"/>
  <c r="I195" i="1" s="1"/>
  <c r="BM131" i="1"/>
  <c r="AY131" i="1"/>
  <c r="AX131" i="1" s="1"/>
  <c r="AP131" i="1"/>
  <c r="AO131" i="1" s="1"/>
  <c r="AB131" i="1"/>
  <c r="AA131" i="1" s="1"/>
  <c r="S131" i="1"/>
  <c r="R131" i="1" s="1"/>
  <c r="J131" i="1"/>
  <c r="I131" i="1" s="1"/>
  <c r="BM193" i="1"/>
  <c r="AY193" i="1"/>
  <c r="AX193" i="1" s="1"/>
  <c r="AP193" i="1"/>
  <c r="AO193" i="1" s="1"/>
  <c r="AB193" i="1"/>
  <c r="AA193" i="1" s="1"/>
  <c r="S193" i="1"/>
  <c r="R193" i="1" s="1"/>
  <c r="J193" i="1"/>
  <c r="I193" i="1" s="1"/>
  <c r="BM58" i="1"/>
  <c r="BL58" i="1"/>
  <c r="AY58" i="1"/>
  <c r="AX58" i="1" s="1"/>
  <c r="AP58" i="1"/>
  <c r="AO58" i="1" s="1"/>
  <c r="AB58" i="1"/>
  <c r="AA58" i="1" s="1"/>
  <c r="S58" i="1"/>
  <c r="R58" i="1" s="1"/>
  <c r="J58" i="1"/>
  <c r="I58" i="1" s="1"/>
  <c r="BM142" i="1"/>
  <c r="AY142" i="1"/>
  <c r="AX142" i="1" s="1"/>
  <c r="AP142" i="1"/>
  <c r="AO142" i="1" s="1"/>
  <c r="AB142" i="1"/>
  <c r="AA142" i="1" s="1"/>
  <c r="S142" i="1"/>
  <c r="R142" i="1" s="1"/>
  <c r="J142" i="1"/>
  <c r="I142" i="1" s="1"/>
  <c r="BM225" i="1"/>
  <c r="AY225" i="1"/>
  <c r="AX225" i="1" s="1"/>
  <c r="AP225" i="1"/>
  <c r="AO225" i="1" s="1"/>
  <c r="AB225" i="1"/>
  <c r="AA225" i="1" s="1"/>
  <c r="S225" i="1"/>
  <c r="R225" i="1" s="1"/>
  <c r="J225" i="1"/>
  <c r="I225" i="1" s="1"/>
  <c r="BM172" i="1"/>
  <c r="AY172" i="1"/>
  <c r="AX172" i="1" s="1"/>
  <c r="AP172" i="1"/>
  <c r="AO172" i="1" s="1"/>
  <c r="AB172" i="1"/>
  <c r="AA172" i="1" s="1"/>
  <c r="S172" i="1"/>
  <c r="R172" i="1" s="1"/>
  <c r="J172" i="1"/>
  <c r="I172" i="1" s="1"/>
  <c r="BM196" i="1"/>
  <c r="AY196" i="1"/>
  <c r="AX196" i="1" s="1"/>
  <c r="AP196" i="1"/>
  <c r="AO196" i="1" s="1"/>
  <c r="AB196" i="1"/>
  <c r="AA196" i="1" s="1"/>
  <c r="S196" i="1"/>
  <c r="R196" i="1" s="1"/>
  <c r="J196" i="1"/>
  <c r="I196" i="1" s="1"/>
  <c r="BM194" i="1"/>
  <c r="AY194" i="1"/>
  <c r="AX194" i="1" s="1"/>
  <c r="AP194" i="1"/>
  <c r="AO194" i="1" s="1"/>
  <c r="AB194" i="1"/>
  <c r="AA194" i="1" s="1"/>
  <c r="S194" i="1"/>
  <c r="R194" i="1" s="1"/>
  <c r="J194" i="1"/>
  <c r="I194" i="1" s="1"/>
  <c r="BM139" i="1"/>
  <c r="AY139" i="1"/>
  <c r="AX139" i="1" s="1"/>
  <c r="AP139" i="1"/>
  <c r="AO139" i="1" s="1"/>
  <c r="AB139" i="1"/>
  <c r="AA139" i="1" s="1"/>
  <c r="S139" i="1"/>
  <c r="R139" i="1" s="1"/>
  <c r="J139" i="1"/>
  <c r="I139" i="1" s="1"/>
  <c r="BM221" i="1"/>
  <c r="AY221" i="1"/>
  <c r="AX221" i="1" s="1"/>
  <c r="AP221" i="1"/>
  <c r="AO221" i="1" s="1"/>
  <c r="AB221" i="1"/>
  <c r="AA221" i="1" s="1"/>
  <c r="S221" i="1"/>
  <c r="R221" i="1" s="1"/>
  <c r="J221" i="1"/>
  <c r="I221" i="1" s="1"/>
  <c r="BM151" i="1"/>
  <c r="AY151" i="1"/>
  <c r="AX151" i="1" s="1"/>
  <c r="AP151" i="1"/>
  <c r="AO151" i="1" s="1"/>
  <c r="AB151" i="1"/>
  <c r="AA151" i="1" s="1"/>
  <c r="S151" i="1"/>
  <c r="R151" i="1" s="1"/>
  <c r="J151" i="1"/>
  <c r="I151" i="1" s="1"/>
  <c r="C4" i="2" l="1"/>
  <c r="K4" i="2"/>
  <c r="D4" i="2"/>
  <c r="L4" i="2"/>
  <c r="E4" i="2"/>
  <c r="M4" i="2"/>
  <c r="F4" i="2"/>
  <c r="B4" i="2"/>
  <c r="G4" i="2"/>
  <c r="H4" i="2"/>
  <c r="I4" i="2"/>
  <c r="J4" i="2"/>
  <c r="C2" i="2"/>
  <c r="K2" i="2"/>
  <c r="H3" i="2"/>
  <c r="Q4" i="2"/>
  <c r="D2" i="2"/>
  <c r="L2" i="2"/>
  <c r="I3" i="2"/>
  <c r="E2" i="2"/>
  <c r="M2" i="2"/>
  <c r="J3" i="2"/>
  <c r="F2" i="2"/>
  <c r="C3" i="2"/>
  <c r="K3" i="2"/>
  <c r="G3" i="2"/>
  <c r="G2" i="2"/>
  <c r="D3" i="2"/>
  <c r="L3" i="2"/>
  <c r="J2" i="2"/>
  <c r="H2" i="2"/>
  <c r="E3" i="2"/>
  <c r="M3" i="2"/>
  <c r="I2" i="2"/>
  <c r="F3" i="2"/>
  <c r="B3" i="2"/>
  <c r="B2" i="2"/>
  <c r="B78" i="2"/>
  <c r="J78" i="2"/>
  <c r="I79" i="2"/>
  <c r="H80" i="2"/>
  <c r="H79" i="2"/>
  <c r="C78" i="2"/>
  <c r="B79" i="2"/>
  <c r="J79" i="2"/>
  <c r="I80" i="2"/>
  <c r="C80" i="2"/>
  <c r="F80" i="2"/>
  <c r="D78" i="2"/>
  <c r="C79" i="2"/>
  <c r="B80" i="2"/>
  <c r="J80" i="2"/>
  <c r="D79" i="2"/>
  <c r="G80" i="2"/>
  <c r="E78" i="2"/>
  <c r="F78" i="2"/>
  <c r="E79" i="2"/>
  <c r="D80" i="2"/>
  <c r="F79" i="2"/>
  <c r="E80" i="2"/>
  <c r="G78" i="2"/>
  <c r="H78" i="2"/>
  <c r="G79" i="2"/>
  <c r="I78" i="2"/>
  <c r="D129" i="2"/>
  <c r="J129" i="2"/>
  <c r="L129" i="2"/>
  <c r="H129" i="2"/>
  <c r="M129" i="2"/>
  <c r="E129" i="2"/>
  <c r="I129" i="2"/>
  <c r="F129" i="2"/>
  <c r="N129" i="2"/>
  <c r="O129" i="2"/>
  <c r="G129" i="2"/>
  <c r="K129" i="2"/>
  <c r="G130" i="2"/>
  <c r="D130" i="2"/>
  <c r="N130" i="2"/>
  <c r="K130" i="2"/>
  <c r="I173" i="2"/>
  <c r="J173" i="2"/>
  <c r="D173" i="2"/>
  <c r="O130" i="2"/>
  <c r="L130" i="2"/>
  <c r="K173" i="2"/>
  <c r="H130" i="2"/>
  <c r="E173" i="2"/>
  <c r="F173" i="2"/>
  <c r="I130" i="2"/>
  <c r="M173" i="2"/>
  <c r="N173" i="2"/>
  <c r="J130" i="2"/>
  <c r="G173" i="2"/>
  <c r="E130" i="2"/>
  <c r="O173" i="2"/>
  <c r="L173" i="2"/>
  <c r="F130" i="2"/>
  <c r="M130" i="2"/>
  <c r="H173" i="2"/>
  <c r="I131" i="2"/>
  <c r="F131" i="2"/>
  <c r="L174" i="2"/>
  <c r="J131" i="2"/>
  <c r="N131" i="2"/>
  <c r="E174" i="2"/>
  <c r="K131" i="2"/>
  <c r="G131" i="2"/>
  <c r="M174" i="2"/>
  <c r="D131" i="2"/>
  <c r="O131" i="2"/>
  <c r="F174" i="2"/>
  <c r="L131" i="2"/>
  <c r="H174" i="2"/>
  <c r="N174" i="2"/>
  <c r="E131" i="2"/>
  <c r="J174" i="2"/>
  <c r="I174" i="2"/>
  <c r="M131" i="2"/>
  <c r="K174" i="2"/>
  <c r="G174" i="2"/>
  <c r="H131" i="2"/>
  <c r="D174" i="2"/>
  <c r="O174" i="2"/>
  <c r="D132" i="2"/>
  <c r="L132" i="2"/>
  <c r="K132" i="2"/>
  <c r="G175" i="2"/>
  <c r="E132" i="2"/>
  <c r="I132" i="2"/>
  <c r="O175" i="2"/>
  <c r="I175" i="2"/>
  <c r="M132" i="2"/>
  <c r="J132" i="2"/>
  <c r="H175" i="2"/>
  <c r="K175" i="2"/>
  <c r="F132" i="2"/>
  <c r="N132" i="2"/>
  <c r="E175" i="2"/>
  <c r="D175" i="2"/>
  <c r="G132" i="2"/>
  <c r="M175" i="2"/>
  <c r="L175" i="2"/>
  <c r="N175" i="2"/>
  <c r="O132" i="2"/>
  <c r="F175" i="2"/>
  <c r="J175" i="2"/>
  <c r="H132" i="2"/>
  <c r="G133" i="2"/>
  <c r="D133" i="2"/>
  <c r="J176" i="2"/>
  <c r="O176" i="2"/>
  <c r="O133" i="2"/>
  <c r="L133" i="2"/>
  <c r="K176" i="2"/>
  <c r="H133" i="2"/>
  <c r="E133" i="2"/>
  <c r="D176" i="2"/>
  <c r="I133" i="2"/>
  <c r="M133" i="2"/>
  <c r="L176" i="2"/>
  <c r="N176" i="2"/>
  <c r="J133" i="2"/>
  <c r="F176" i="2"/>
  <c r="G176" i="2"/>
  <c r="K133" i="2"/>
  <c r="F133" i="2"/>
  <c r="H176" i="2"/>
  <c r="E176" i="2"/>
  <c r="I176" i="2"/>
  <c r="N133" i="2"/>
  <c r="M176" i="2"/>
  <c r="J134" i="2"/>
  <c r="I134" i="2"/>
  <c r="E177" i="2"/>
  <c r="K134" i="2"/>
  <c r="G134" i="2"/>
  <c r="M177" i="2"/>
  <c r="D134" i="2"/>
  <c r="O134" i="2"/>
  <c r="F177" i="2"/>
  <c r="L134" i="2"/>
  <c r="H134" i="2"/>
  <c r="N177" i="2"/>
  <c r="M134" i="2"/>
  <c r="O177" i="2"/>
  <c r="E134" i="2"/>
  <c r="I177" i="2"/>
  <c r="G177" i="2"/>
  <c r="K177" i="2"/>
  <c r="H177" i="2"/>
  <c r="F134" i="2"/>
  <c r="D177" i="2"/>
  <c r="J177" i="2"/>
  <c r="N134" i="2"/>
  <c r="L177" i="2"/>
  <c r="E135" i="2"/>
  <c r="D135" i="2"/>
  <c r="G178" i="2"/>
  <c r="D178" i="2"/>
  <c r="M135" i="2"/>
  <c r="L135" i="2"/>
  <c r="O178" i="2"/>
  <c r="F135" i="2"/>
  <c r="J135" i="2"/>
  <c r="H178" i="2"/>
  <c r="G135" i="2"/>
  <c r="N135" i="2"/>
  <c r="K135" i="2"/>
  <c r="I178" i="2"/>
  <c r="O135" i="2"/>
  <c r="L178" i="2"/>
  <c r="E178" i="2"/>
  <c r="H135" i="2"/>
  <c r="F178" i="2"/>
  <c r="M178" i="2"/>
  <c r="I135" i="2"/>
  <c r="N178" i="2"/>
  <c r="K178" i="2"/>
  <c r="J178" i="2"/>
  <c r="H136" i="2"/>
  <c r="I136" i="2"/>
  <c r="M136" i="2"/>
  <c r="D179" i="2"/>
  <c r="L179" i="2"/>
  <c r="L136" i="2"/>
  <c r="H179" i="2"/>
  <c r="K179" i="2"/>
  <c r="J136" i="2"/>
  <c r="F136" i="2"/>
  <c r="J179" i="2"/>
  <c r="K136" i="2"/>
  <c r="N136" i="2"/>
  <c r="E179" i="2"/>
  <c r="D136" i="2"/>
  <c r="M179" i="2"/>
  <c r="O179" i="2"/>
  <c r="E136" i="2"/>
  <c r="G179" i="2"/>
  <c r="G136" i="2"/>
  <c r="I179" i="2"/>
  <c r="F179" i="2"/>
  <c r="O136" i="2"/>
  <c r="N179" i="2"/>
  <c r="K137" i="2"/>
  <c r="O137" i="2"/>
  <c r="M180" i="2"/>
  <c r="D137" i="2"/>
  <c r="J137" i="2"/>
  <c r="F180" i="2"/>
  <c r="L137" i="2"/>
  <c r="H137" i="2"/>
  <c r="N180" i="2"/>
  <c r="E180" i="2"/>
  <c r="E137" i="2"/>
  <c r="I137" i="2"/>
  <c r="G180" i="2"/>
  <c r="G137" i="2"/>
  <c r="M137" i="2"/>
  <c r="J180" i="2"/>
  <c r="O180" i="2"/>
  <c r="I180" i="2"/>
  <c r="F137" i="2"/>
  <c r="D180" i="2"/>
  <c r="H180" i="2"/>
  <c r="L180" i="2"/>
  <c r="K180" i="2"/>
  <c r="N137" i="2"/>
  <c r="E181" i="2"/>
  <c r="F181" i="2"/>
  <c r="M181" i="2"/>
  <c r="N181" i="2"/>
  <c r="O181" i="2"/>
  <c r="G181" i="2"/>
  <c r="D181" i="2"/>
  <c r="L181" i="2"/>
  <c r="H181" i="2"/>
  <c r="I181" i="2"/>
  <c r="J181" i="2"/>
  <c r="K181" i="2"/>
  <c r="S20" i="3"/>
  <c r="N21" i="3"/>
  <c r="K22" i="3"/>
  <c r="Y22" i="3"/>
  <c r="T23" i="3"/>
  <c r="P24" i="3"/>
  <c r="K25" i="3"/>
  <c r="Y25" i="3"/>
  <c r="T26" i="3"/>
  <c r="N27" i="3"/>
  <c r="Z27" i="3"/>
  <c r="T28" i="3"/>
  <c r="N29" i="3"/>
  <c r="Z29" i="3"/>
  <c r="T30" i="3"/>
  <c r="G27" i="3"/>
  <c r="G23" i="3"/>
  <c r="Q4" i="3"/>
  <c r="Q5" i="3"/>
  <c r="Q6" i="3"/>
  <c r="Q7" i="3"/>
  <c r="Q8" i="3"/>
  <c r="Q9" i="3"/>
  <c r="Q10" i="3"/>
  <c r="Q11" i="3"/>
  <c r="Q12" i="3"/>
  <c r="Q13" i="3"/>
  <c r="Q14" i="3"/>
  <c r="M14" i="3"/>
  <c r="K13" i="3"/>
  <c r="J12" i="3"/>
  <c r="H11" i="3"/>
  <c r="G10" i="3"/>
  <c r="N7" i="3"/>
  <c r="M6" i="3"/>
  <c r="K5" i="3"/>
  <c r="J4" i="3"/>
  <c r="D88" i="2"/>
  <c r="L88" i="2"/>
  <c r="H89" i="2"/>
  <c r="D90" i="2"/>
  <c r="L90" i="2"/>
  <c r="H91" i="2"/>
  <c r="D92" i="2"/>
  <c r="L92" i="2"/>
  <c r="H93" i="2"/>
  <c r="D94" i="2"/>
  <c r="L94" i="2"/>
  <c r="H95" i="2"/>
  <c r="D96" i="2"/>
  <c r="L96" i="2"/>
  <c r="H97" i="2"/>
  <c r="D98" i="2"/>
  <c r="L98" i="2"/>
  <c r="H99" i="2"/>
  <c r="L79" i="2"/>
  <c r="T20" i="3"/>
  <c r="Q21" i="3"/>
  <c r="M22" i="3"/>
  <c r="Z22" i="3"/>
  <c r="V23" i="3"/>
  <c r="Q24" i="3"/>
  <c r="M25" i="3"/>
  <c r="Z25" i="3"/>
  <c r="V26" i="3"/>
  <c r="P27" i="3"/>
  <c r="J28" i="3"/>
  <c r="V28" i="3"/>
  <c r="P29" i="3"/>
  <c r="J30" i="3"/>
  <c r="V30" i="3"/>
  <c r="H30" i="3"/>
  <c r="H26" i="3"/>
  <c r="H22" i="3"/>
  <c r="S4" i="3"/>
  <c r="S5" i="3"/>
  <c r="S6" i="3"/>
  <c r="S7" i="3"/>
  <c r="S8" i="3"/>
  <c r="S9" i="3"/>
  <c r="S10" i="3"/>
  <c r="S11" i="3"/>
  <c r="S12" i="3"/>
  <c r="S13" i="3"/>
  <c r="S14" i="3"/>
  <c r="K14" i="3"/>
  <c r="J13" i="3"/>
  <c r="H12" i="3"/>
  <c r="G11" i="3"/>
  <c r="N8" i="3"/>
  <c r="M7" i="3"/>
  <c r="K6" i="3"/>
  <c r="J5" i="3"/>
  <c r="H4" i="3"/>
  <c r="E88" i="2"/>
  <c r="I89" i="2"/>
  <c r="E90" i="2"/>
  <c r="I91" i="2"/>
  <c r="E92" i="2"/>
  <c r="I93" i="2"/>
  <c r="E94" i="2"/>
  <c r="I95" i="2"/>
  <c r="E96" i="2"/>
  <c r="I97" i="2"/>
  <c r="E98" i="2"/>
  <c r="I99" i="2"/>
  <c r="H29" i="3"/>
  <c r="H25" i="3"/>
  <c r="H21" i="3"/>
  <c r="V4" i="3"/>
  <c r="V5" i="3"/>
  <c r="V6" i="3"/>
  <c r="V7" i="3"/>
  <c r="V8" i="3"/>
  <c r="V9" i="3"/>
  <c r="V10" i="3"/>
  <c r="V11" i="3"/>
  <c r="V12" i="3"/>
  <c r="V13" i="3"/>
  <c r="V14" i="3"/>
  <c r="H14" i="3"/>
  <c r="G13" i="3"/>
  <c r="W20" i="3"/>
  <c r="S21" i="3"/>
  <c r="N22" i="3"/>
  <c r="J23" i="3"/>
  <c r="W23" i="3"/>
  <c r="S24" i="3"/>
  <c r="N25" i="3"/>
  <c r="K26" i="3"/>
  <c r="W26" i="3"/>
  <c r="Q27" i="3"/>
  <c r="K28" i="3"/>
  <c r="W28" i="3"/>
  <c r="Q29" i="3"/>
  <c r="K30" i="3"/>
  <c r="W30" i="3"/>
  <c r="G30" i="3"/>
  <c r="G26" i="3"/>
  <c r="G22" i="3"/>
  <c r="T4" i="3"/>
  <c r="T5" i="3"/>
  <c r="T6" i="3"/>
  <c r="T7" i="3"/>
  <c r="T8" i="3"/>
  <c r="T9" i="3"/>
  <c r="T10" i="3"/>
  <c r="T11" i="3"/>
  <c r="T12" i="3"/>
  <c r="T13" i="3"/>
  <c r="T14" i="3"/>
  <c r="J14" i="3"/>
  <c r="H13" i="3"/>
  <c r="G12" i="3"/>
  <c r="N9" i="3"/>
  <c r="M8" i="3"/>
  <c r="K7" i="3"/>
  <c r="J6" i="3"/>
  <c r="H5" i="3"/>
  <c r="G4" i="3"/>
  <c r="F88" i="2"/>
  <c r="B89" i="2"/>
  <c r="J89" i="2"/>
  <c r="F90" i="2"/>
  <c r="B91" i="2"/>
  <c r="J91" i="2"/>
  <c r="F92" i="2"/>
  <c r="B93" i="2"/>
  <c r="J93" i="2"/>
  <c r="F94" i="2"/>
  <c r="B95" i="2"/>
  <c r="J95" i="2"/>
  <c r="F96" i="2"/>
  <c r="B97" i="2"/>
  <c r="J97" i="2"/>
  <c r="F98" i="2"/>
  <c r="B99" i="2"/>
  <c r="J99" i="2"/>
  <c r="K80" i="2"/>
  <c r="K20" i="3"/>
  <c r="Y20" i="3"/>
  <c r="T21" i="3"/>
  <c r="P22" i="3"/>
  <c r="K23" i="3"/>
  <c r="Y23" i="3"/>
  <c r="T24" i="3"/>
  <c r="Q25" i="3"/>
  <c r="M26" i="3"/>
  <c r="Y26" i="3"/>
  <c r="S27" i="3"/>
  <c r="M28" i="3"/>
  <c r="Y28" i="3"/>
  <c r="S29" i="3"/>
  <c r="M30" i="3"/>
  <c r="Y30" i="3"/>
  <c r="M20" i="3"/>
  <c r="Z20" i="3"/>
  <c r="V21" i="3"/>
  <c r="Q22" i="3"/>
  <c r="M23" i="3"/>
  <c r="Z23" i="3"/>
  <c r="W24" i="3"/>
  <c r="S25" i="3"/>
  <c r="N26" i="3"/>
  <c r="Z26" i="3"/>
  <c r="T27" i="3"/>
  <c r="N28" i="3"/>
  <c r="Z28" i="3"/>
  <c r="T29" i="3"/>
  <c r="N30" i="3"/>
  <c r="Z30" i="3"/>
  <c r="G29" i="3"/>
  <c r="G25" i="3"/>
  <c r="G21" i="3"/>
  <c r="W4" i="3"/>
  <c r="W5" i="3"/>
  <c r="W6" i="3"/>
  <c r="W7" i="3"/>
  <c r="W8" i="3"/>
  <c r="W9" i="3"/>
  <c r="W10" i="3"/>
  <c r="W11" i="3"/>
  <c r="W12" i="3"/>
  <c r="W13" i="3"/>
  <c r="W14" i="3"/>
  <c r="G14" i="3"/>
  <c r="N11" i="3"/>
  <c r="M10" i="3"/>
  <c r="K9" i="3"/>
  <c r="J8" i="3"/>
  <c r="H7" i="3"/>
  <c r="G6" i="3"/>
  <c r="H88" i="2"/>
  <c r="D89" i="2"/>
  <c r="L89" i="2"/>
  <c r="H90" i="2"/>
  <c r="D91" i="2"/>
  <c r="L91" i="2"/>
  <c r="H92" i="2"/>
  <c r="D93" i="2"/>
  <c r="L93" i="2"/>
  <c r="H94" i="2"/>
  <c r="D95" i="2"/>
  <c r="L95" i="2"/>
  <c r="H96" i="2"/>
  <c r="D97" i="2"/>
  <c r="L97" i="2"/>
  <c r="H98" i="2"/>
  <c r="D99" i="2"/>
  <c r="L99" i="2"/>
  <c r="K78" i="2"/>
  <c r="N20" i="3"/>
  <c r="J21" i="3"/>
  <c r="W21" i="3"/>
  <c r="S22" i="3"/>
  <c r="N23" i="3"/>
  <c r="K24" i="3"/>
  <c r="Y24" i="3"/>
  <c r="T25" i="3"/>
  <c r="P26" i="3"/>
  <c r="J27" i="3"/>
  <c r="V27" i="3"/>
  <c r="P28" i="3"/>
  <c r="J29" i="3"/>
  <c r="V29" i="3"/>
  <c r="P30" i="3"/>
  <c r="H28" i="3"/>
  <c r="H24" i="3"/>
  <c r="H20" i="3"/>
  <c r="Y4" i="3"/>
  <c r="Y5" i="3"/>
  <c r="Y6" i="3"/>
  <c r="Y7" i="3"/>
  <c r="Y8" i="3"/>
  <c r="Y9" i="3"/>
  <c r="Y10" i="3"/>
  <c r="Y11" i="3"/>
  <c r="Y12" i="3"/>
  <c r="Y13" i="3"/>
  <c r="Y14" i="3"/>
  <c r="N12" i="3"/>
  <c r="M11" i="3"/>
  <c r="K10" i="3"/>
  <c r="J9" i="3"/>
  <c r="H8" i="3"/>
  <c r="G7" i="3"/>
  <c r="N4" i="3"/>
  <c r="I88" i="2"/>
  <c r="E89" i="2"/>
  <c r="I90" i="2"/>
  <c r="E91" i="2"/>
  <c r="I92" i="2"/>
  <c r="E93" i="2"/>
  <c r="I94" i="2"/>
  <c r="E95" i="2"/>
  <c r="I96" i="2"/>
  <c r="E97" i="2"/>
  <c r="I98" i="2"/>
  <c r="E99" i="2"/>
  <c r="L78" i="2"/>
  <c r="Q20" i="3"/>
  <c r="M21" i="3"/>
  <c r="Z21" i="3"/>
  <c r="W22" i="3"/>
  <c r="S23" i="3"/>
  <c r="N24" i="3"/>
  <c r="J25" i="3"/>
  <c r="W25" i="3"/>
  <c r="S26" i="3"/>
  <c r="M27" i="3"/>
  <c r="Y27" i="3"/>
  <c r="S28" i="3"/>
  <c r="M29" i="3"/>
  <c r="Y29" i="3"/>
  <c r="S30" i="3"/>
  <c r="P20" i="3"/>
  <c r="K21" i="3"/>
  <c r="Y21" i="3"/>
  <c r="T22" i="3"/>
  <c r="Q23" i="3"/>
  <c r="M24" i="3"/>
  <c r="Z24" i="3"/>
  <c r="V25" i="3"/>
  <c r="Q26" i="3"/>
  <c r="K27" i="3"/>
  <c r="W27" i="3"/>
  <c r="Q28" i="3"/>
  <c r="K29" i="3"/>
  <c r="W29" i="3"/>
  <c r="Q30" i="3"/>
  <c r="G28" i="3"/>
  <c r="G24" i="3"/>
  <c r="G20" i="3"/>
  <c r="Z4" i="3"/>
  <c r="Z5" i="3"/>
  <c r="Z6" i="3"/>
  <c r="Z7" i="3"/>
  <c r="Z8" i="3"/>
  <c r="Z9" i="3"/>
  <c r="Z10" i="3"/>
  <c r="Z11" i="3"/>
  <c r="Z12" i="3"/>
  <c r="Z13" i="3"/>
  <c r="Z14" i="3"/>
  <c r="N13" i="3"/>
  <c r="M12" i="3"/>
  <c r="K11" i="3"/>
  <c r="J10" i="3"/>
  <c r="H9" i="3"/>
  <c r="G8" i="3"/>
  <c r="N5" i="3"/>
  <c r="M4" i="3"/>
  <c r="B88" i="2"/>
  <c r="J88" i="2"/>
  <c r="F89" i="2"/>
  <c r="B90" i="2"/>
  <c r="J90" i="2"/>
  <c r="F91" i="2"/>
  <c r="B92" i="2"/>
  <c r="J92" i="2"/>
  <c r="F93" i="2"/>
  <c r="B94" i="2"/>
  <c r="J94" i="2"/>
  <c r="F95" i="2"/>
  <c r="B96" i="2"/>
  <c r="J96" i="2"/>
  <c r="F97" i="2"/>
  <c r="B98" i="2"/>
  <c r="J98" i="2"/>
  <c r="F99" i="2"/>
  <c r="N6" i="3"/>
  <c r="M5" i="3"/>
  <c r="K4" i="3"/>
  <c r="C88" i="2"/>
  <c r="K88" i="2"/>
  <c r="G89" i="2"/>
  <c r="C90" i="2"/>
  <c r="K90" i="2"/>
  <c r="G91" i="2"/>
  <c r="C92" i="2"/>
  <c r="K92" i="2"/>
  <c r="G93" i="2"/>
  <c r="C94" i="2"/>
  <c r="K94" i="2"/>
  <c r="G95" i="2"/>
  <c r="C96" i="2"/>
  <c r="K96" i="2"/>
  <c r="G97" i="2"/>
  <c r="C98" i="2"/>
  <c r="K98" i="2"/>
  <c r="G99" i="2"/>
  <c r="H27" i="3"/>
  <c r="H23" i="3"/>
  <c r="P4" i="3"/>
  <c r="P5" i="3"/>
  <c r="P6" i="3"/>
  <c r="P7" i="3"/>
  <c r="P8" i="3"/>
  <c r="P9" i="3"/>
  <c r="P10" i="3"/>
  <c r="P11" i="3"/>
  <c r="P12" i="3"/>
  <c r="P13" i="3"/>
  <c r="P14" i="3"/>
  <c r="N14" i="3"/>
  <c r="M13" i="3"/>
  <c r="K12" i="3"/>
  <c r="J11" i="3"/>
  <c r="H10" i="3"/>
  <c r="G9" i="3"/>
  <c r="C93" i="2"/>
  <c r="G98" i="2"/>
  <c r="K79" i="2"/>
  <c r="J7" i="3"/>
  <c r="G88" i="2"/>
  <c r="K93" i="2"/>
  <c r="C99" i="2"/>
  <c r="C89" i="2"/>
  <c r="G94" i="2"/>
  <c r="K99" i="2"/>
  <c r="N10" i="3"/>
  <c r="H6" i="3"/>
  <c r="K89" i="2"/>
  <c r="C95" i="2"/>
  <c r="G90" i="2"/>
  <c r="K95" i="2"/>
  <c r="M9" i="3"/>
  <c r="G5" i="3"/>
  <c r="C91" i="2"/>
  <c r="G96" i="2"/>
  <c r="L80" i="2"/>
  <c r="K91" i="2"/>
  <c r="C97" i="2"/>
  <c r="K8" i="3"/>
  <c r="G92" i="2"/>
  <c r="K97" i="2"/>
  <c r="F189" i="2"/>
  <c r="F192" i="2"/>
  <c r="N116" i="2"/>
  <c r="O126" i="2"/>
  <c r="M147" i="2"/>
  <c r="N157" i="2"/>
  <c r="N167" i="2"/>
  <c r="F107" i="2"/>
  <c r="K111" i="2"/>
  <c r="G116" i="2"/>
  <c r="L118" i="2"/>
  <c r="I123" i="2"/>
  <c r="E128" i="2"/>
  <c r="K139" i="2"/>
  <c r="E141" i="2"/>
  <c r="K143" i="2"/>
  <c r="I146" i="2"/>
  <c r="K148" i="2"/>
  <c r="L149" i="2"/>
  <c r="L150" i="2"/>
  <c r="L151" i="2"/>
  <c r="L152" i="2"/>
  <c r="L153" i="2"/>
  <c r="L154" i="2"/>
  <c r="L155" i="2"/>
  <c r="L156" i="2"/>
  <c r="L157" i="2"/>
  <c r="L158" i="2"/>
  <c r="L159" i="2"/>
  <c r="L160" i="2"/>
  <c r="L161" i="2"/>
  <c r="L162" i="2"/>
  <c r="L163" i="2"/>
  <c r="L164" i="2"/>
  <c r="L165" i="2"/>
  <c r="L166" i="2"/>
  <c r="L167" i="2"/>
  <c r="L168" i="2"/>
  <c r="L169" i="2"/>
  <c r="L170" i="2"/>
  <c r="L171" i="2"/>
  <c r="L172" i="2"/>
  <c r="L182" i="2"/>
  <c r="L183" i="2"/>
  <c r="D163" i="2"/>
  <c r="D171" i="2"/>
  <c r="D157" i="2"/>
  <c r="D142" i="2"/>
  <c r="D150" i="2"/>
  <c r="D120" i="2"/>
  <c r="D128" i="2"/>
  <c r="D114" i="2"/>
  <c r="L189" i="2"/>
  <c r="M139" i="2"/>
  <c r="N149" i="2"/>
  <c r="N159" i="2"/>
  <c r="O169" i="2"/>
  <c r="E108" i="2"/>
  <c r="J112" i="2"/>
  <c r="F117" i="2"/>
  <c r="K119" i="2"/>
  <c r="G124" i="2"/>
  <c r="L128" i="2"/>
  <c r="I141" i="2"/>
  <c r="E144" i="2"/>
  <c r="K146" i="2"/>
  <c r="L148" i="2"/>
  <c r="E150" i="2"/>
  <c r="E151" i="2"/>
  <c r="E152" i="2"/>
  <c r="E153" i="2"/>
  <c r="E154" i="2"/>
  <c r="E155" i="2"/>
  <c r="E156" i="2"/>
  <c r="E157" i="2"/>
  <c r="E158" i="2"/>
  <c r="E159" i="2"/>
  <c r="E160" i="2"/>
  <c r="E161" i="2"/>
  <c r="E162" i="2"/>
  <c r="E163" i="2"/>
  <c r="E164" i="2"/>
  <c r="E165" i="2"/>
  <c r="E166" i="2"/>
  <c r="E167" i="2"/>
  <c r="E168" i="2"/>
  <c r="E169" i="2"/>
  <c r="E170" i="2"/>
  <c r="E171" i="2"/>
  <c r="E172" i="2"/>
  <c r="E182" i="2"/>
  <c r="E183" i="2"/>
  <c r="D164" i="2"/>
  <c r="D158" i="2"/>
  <c r="D143" i="2"/>
  <c r="D121" i="2"/>
  <c r="D115" i="2"/>
  <c r="J20" i="3"/>
  <c r="V20" i="3"/>
  <c r="P21" i="3"/>
  <c r="J22" i="3"/>
  <c r="V22" i="3"/>
  <c r="P23" i="3"/>
  <c r="J24" i="3"/>
  <c r="V24" i="3"/>
  <c r="P25" i="3"/>
  <c r="J26" i="3"/>
  <c r="C190" i="2"/>
  <c r="C193" i="2"/>
  <c r="N107" i="2"/>
  <c r="M150" i="2"/>
  <c r="N160" i="2"/>
  <c r="N170" i="2"/>
  <c r="G108" i="2"/>
  <c r="L112" i="2"/>
  <c r="I117" i="2"/>
  <c r="E120" i="2"/>
  <c r="J124" i="2"/>
  <c r="K141" i="2"/>
  <c r="I144" i="2"/>
  <c r="E147" i="2"/>
  <c r="E149" i="2"/>
  <c r="F150" i="2"/>
  <c r="F151" i="2"/>
  <c r="F152" i="2"/>
  <c r="F153" i="2"/>
  <c r="F154" i="2"/>
  <c r="F155" i="2"/>
  <c r="F156" i="2"/>
  <c r="F157" i="2"/>
  <c r="F158" i="2"/>
  <c r="F159" i="2"/>
  <c r="F160" i="2"/>
  <c r="F161" i="2"/>
  <c r="F162" i="2"/>
  <c r="F163" i="2"/>
  <c r="F164" i="2"/>
  <c r="F165" i="2"/>
  <c r="F166" i="2"/>
  <c r="F167" i="2"/>
  <c r="F168" i="2"/>
  <c r="F169" i="2"/>
  <c r="F170" i="2"/>
  <c r="F171" i="2"/>
  <c r="F172" i="2"/>
  <c r="F182" i="2"/>
  <c r="F183" i="2"/>
  <c r="D165" i="2"/>
  <c r="D151" i="2"/>
  <c r="D159" i="2"/>
  <c r="D144" i="2"/>
  <c r="D122" i="2"/>
  <c r="D107" i="2"/>
  <c r="D116" i="2"/>
  <c r="J190" i="2"/>
  <c r="J193" i="2"/>
  <c r="O109" i="2"/>
  <c r="O119" i="2"/>
  <c r="M140" i="2"/>
  <c r="O172" i="2"/>
  <c r="M183" i="2"/>
  <c r="F109" i="2"/>
  <c r="K113" i="2"/>
  <c r="L120" i="2"/>
  <c r="I125" i="2"/>
  <c r="E142" i="2"/>
  <c r="K144" i="2"/>
  <c r="I147" i="2"/>
  <c r="G149" i="2"/>
  <c r="G150" i="2"/>
  <c r="G151" i="2"/>
  <c r="G152" i="2"/>
  <c r="G153" i="2"/>
  <c r="G154" i="2"/>
  <c r="G155" i="2"/>
  <c r="G156" i="2"/>
  <c r="G157" i="2"/>
  <c r="G158" i="2"/>
  <c r="G159" i="2"/>
  <c r="G160" i="2"/>
  <c r="G161" i="2"/>
  <c r="G162" i="2"/>
  <c r="G163" i="2"/>
  <c r="G164" i="2"/>
  <c r="G165" i="2"/>
  <c r="G166" i="2"/>
  <c r="G167" i="2"/>
  <c r="G168" i="2"/>
  <c r="G169" i="2"/>
  <c r="G170" i="2"/>
  <c r="G171" i="2"/>
  <c r="G172" i="2"/>
  <c r="G182" i="2"/>
  <c r="G183" i="2"/>
  <c r="D182" i="2"/>
  <c r="D166" i="2"/>
  <c r="D152" i="2"/>
  <c r="D160" i="2"/>
  <c r="D145" i="2"/>
  <c r="D138" i="2"/>
  <c r="D123" i="2"/>
  <c r="D108" i="2"/>
  <c r="D117" i="2"/>
  <c r="L190" i="2"/>
  <c r="L193" i="2"/>
  <c r="N110" i="2"/>
  <c r="O120" i="2"/>
  <c r="M141" i="2"/>
  <c r="M151" i="2"/>
  <c r="O183" i="2"/>
  <c r="I109" i="2"/>
  <c r="E114" i="2"/>
  <c r="F121" i="2"/>
  <c r="K125" i="2"/>
  <c r="I142" i="2"/>
  <c r="E145" i="2"/>
  <c r="K147" i="2"/>
  <c r="H149" i="2"/>
  <c r="H150" i="2"/>
  <c r="H151" i="2"/>
  <c r="H152" i="2"/>
  <c r="H153" i="2"/>
  <c r="H154" i="2"/>
  <c r="H155" i="2"/>
  <c r="H156" i="2"/>
  <c r="H157" i="2"/>
  <c r="H158" i="2"/>
  <c r="H159" i="2"/>
  <c r="H160" i="2"/>
  <c r="H161" i="2"/>
  <c r="H162" i="2"/>
  <c r="H163" i="2"/>
  <c r="H164" i="2"/>
  <c r="H165" i="2"/>
  <c r="H166" i="2"/>
  <c r="H167" i="2"/>
  <c r="H168" i="2"/>
  <c r="H169" i="2"/>
  <c r="H170" i="2"/>
  <c r="H171" i="2"/>
  <c r="H172" i="2"/>
  <c r="H182" i="2"/>
  <c r="H183" i="2"/>
  <c r="D183" i="2"/>
  <c r="D167" i="2"/>
  <c r="D153" i="2"/>
  <c r="D161" i="2"/>
  <c r="D146" i="2"/>
  <c r="D139" i="2"/>
  <c r="D124" i="2"/>
  <c r="D109" i="2"/>
  <c r="F188" i="2"/>
  <c r="G191" i="2"/>
  <c r="G194" i="2"/>
  <c r="O112" i="2"/>
  <c r="O122" i="2"/>
  <c r="N143" i="2"/>
  <c r="N153" i="2"/>
  <c r="O163" i="2"/>
  <c r="G110" i="2"/>
  <c r="L114" i="2"/>
  <c r="E122" i="2"/>
  <c r="J126" i="2"/>
  <c r="G138" i="2"/>
  <c r="E140" i="2"/>
  <c r="K142" i="2"/>
  <c r="I145" i="2"/>
  <c r="E148" i="2"/>
  <c r="I149" i="2"/>
  <c r="I150" i="2"/>
  <c r="I151" i="2"/>
  <c r="I152" i="2"/>
  <c r="I153" i="2"/>
  <c r="I154" i="2"/>
  <c r="I155" i="2"/>
  <c r="I156" i="2"/>
  <c r="I157" i="2"/>
  <c r="I158" i="2"/>
  <c r="I159" i="2"/>
  <c r="I160" i="2"/>
  <c r="I161" i="2"/>
  <c r="I162" i="2"/>
  <c r="I163" i="2"/>
  <c r="I164" i="2"/>
  <c r="I165" i="2"/>
  <c r="I166" i="2"/>
  <c r="I167" i="2"/>
  <c r="I168" i="2"/>
  <c r="I169" i="2"/>
  <c r="I170" i="2"/>
  <c r="I171" i="2"/>
  <c r="I172" i="2"/>
  <c r="I182" i="2"/>
  <c r="I183" i="2"/>
  <c r="D172" i="2"/>
  <c r="D168" i="2"/>
  <c r="D154" i="2"/>
  <c r="D147" i="2"/>
  <c r="D125" i="2"/>
  <c r="D111" i="2"/>
  <c r="H188" i="2"/>
  <c r="I191" i="2"/>
  <c r="J194" i="2"/>
  <c r="N113" i="2"/>
  <c r="O123" i="2"/>
  <c r="M144" i="2"/>
  <c r="M154" i="2"/>
  <c r="N164" i="2"/>
  <c r="J110" i="2"/>
  <c r="F115" i="2"/>
  <c r="G122" i="2"/>
  <c r="L126" i="2"/>
  <c r="J138" i="2"/>
  <c r="I140" i="2"/>
  <c r="E143" i="2"/>
  <c r="K145" i="2"/>
  <c r="I148" i="2"/>
  <c r="J149" i="2"/>
  <c r="J150" i="2"/>
  <c r="J151" i="2"/>
  <c r="J152" i="2"/>
  <c r="J153" i="2"/>
  <c r="J154" i="2"/>
  <c r="J155" i="2"/>
  <c r="J156" i="2"/>
  <c r="J157" i="2"/>
  <c r="J158" i="2"/>
  <c r="J159" i="2"/>
  <c r="J160" i="2"/>
  <c r="J161" i="2"/>
  <c r="J162" i="2"/>
  <c r="J163" i="2"/>
  <c r="J164" i="2"/>
  <c r="J165" i="2"/>
  <c r="J166" i="2"/>
  <c r="J167" i="2"/>
  <c r="J168" i="2"/>
  <c r="J169" i="2"/>
  <c r="J170" i="2"/>
  <c r="J171" i="2"/>
  <c r="J172" i="2"/>
  <c r="J182" i="2"/>
  <c r="J183" i="2"/>
  <c r="D169" i="2"/>
  <c r="D155" i="2"/>
  <c r="D140" i="2"/>
  <c r="D148" i="2"/>
  <c r="D118" i="2"/>
  <c r="D126" i="2"/>
  <c r="D112" i="2"/>
  <c r="C189" i="2"/>
  <c r="D192" i="2"/>
  <c r="O115" i="2"/>
  <c r="M126" i="2"/>
  <c r="N146" i="2"/>
  <c r="N156" i="2"/>
  <c r="O166" i="2"/>
  <c r="I111" i="2"/>
  <c r="E116" i="2"/>
  <c r="J118" i="2"/>
  <c r="F123" i="2"/>
  <c r="K127" i="2"/>
  <c r="I139" i="2"/>
  <c r="K140" i="2"/>
  <c r="I143" i="2"/>
  <c r="E146" i="2"/>
  <c r="J148" i="2"/>
  <c r="K149" i="2"/>
  <c r="K150" i="2"/>
  <c r="K151" i="2"/>
  <c r="K152" i="2"/>
  <c r="K153" i="2"/>
  <c r="K154" i="2"/>
  <c r="K155" i="2"/>
  <c r="K156" i="2"/>
  <c r="K157" i="2"/>
  <c r="K158" i="2"/>
  <c r="K159" i="2"/>
  <c r="K160" i="2"/>
  <c r="K161" i="2"/>
  <c r="K162" i="2"/>
  <c r="K163" i="2"/>
  <c r="K164" i="2"/>
  <c r="K165" i="2"/>
  <c r="K166" i="2"/>
  <c r="K167" i="2"/>
  <c r="K168" i="2"/>
  <c r="K169" i="2"/>
  <c r="K170" i="2"/>
  <c r="K171" i="2"/>
  <c r="K172" i="2"/>
  <c r="K182" i="2"/>
  <c r="K183" i="2"/>
  <c r="D162" i="2"/>
  <c r="D170" i="2"/>
  <c r="D156" i="2"/>
  <c r="D141" i="2"/>
  <c r="D149" i="2"/>
  <c r="D119" i="2"/>
  <c r="D127" i="2"/>
  <c r="D113" i="2"/>
  <c r="I188" i="2"/>
  <c r="E189" i="2"/>
  <c r="I190" i="2"/>
  <c r="E191" i="2"/>
  <c r="I192" i="2"/>
  <c r="E193" i="2"/>
  <c r="I194" i="2"/>
  <c r="M109" i="2"/>
  <c r="O111" i="2"/>
  <c r="N114" i="2"/>
  <c r="M117" i="2"/>
  <c r="N120" i="2"/>
  <c r="M123" i="2"/>
  <c r="O125" i="2"/>
  <c r="N128" i="2"/>
  <c r="O139" i="2"/>
  <c r="N140" i="2"/>
  <c r="M143" i="2"/>
  <c r="O145" i="2"/>
  <c r="N148" i="2"/>
  <c r="O151" i="2"/>
  <c r="N154" i="2"/>
  <c r="M157" i="2"/>
  <c r="O159" i="2"/>
  <c r="M163" i="2"/>
  <c r="O165" i="2"/>
  <c r="N168" i="2"/>
  <c r="M171" i="2"/>
  <c r="N182" i="2"/>
  <c r="H107" i="2"/>
  <c r="H108" i="2"/>
  <c r="H109" i="2"/>
  <c r="H110" i="2"/>
  <c r="H111" i="2"/>
  <c r="H112" i="2"/>
  <c r="H113" i="2"/>
  <c r="H114" i="2"/>
  <c r="H115" i="2"/>
  <c r="H116" i="2"/>
  <c r="H117" i="2"/>
  <c r="H118" i="2"/>
  <c r="H119" i="2"/>
  <c r="H120" i="2"/>
  <c r="H121" i="2"/>
  <c r="H122" i="2"/>
  <c r="H123" i="2"/>
  <c r="H124" i="2"/>
  <c r="H125" i="2"/>
  <c r="H126" i="2"/>
  <c r="H127" i="2"/>
  <c r="H128" i="2"/>
  <c r="H138" i="2"/>
  <c r="H139" i="2"/>
  <c r="E188" i="2"/>
  <c r="B189" i="2"/>
  <c r="K189" i="2"/>
  <c r="H190" i="2"/>
  <c r="F191" i="2"/>
  <c r="C192" i="2"/>
  <c r="L192" i="2"/>
  <c r="I193" i="2"/>
  <c r="F194" i="2"/>
  <c r="N109" i="2"/>
  <c r="N112" i="2"/>
  <c r="N115" i="2"/>
  <c r="N119" i="2"/>
  <c r="N122" i="2"/>
  <c r="N125" i="2"/>
  <c r="O128" i="2"/>
  <c r="O138" i="2"/>
  <c r="O142" i="2"/>
  <c r="M146" i="2"/>
  <c r="M149" i="2"/>
  <c r="M153" i="2"/>
  <c r="M156" i="2"/>
  <c r="M159" i="2"/>
  <c r="N163" i="2"/>
  <c r="N166" i="2"/>
  <c r="N169" i="2"/>
  <c r="N172" i="2"/>
  <c r="O182" i="2"/>
  <c r="L107" i="2"/>
  <c r="E109" i="2"/>
  <c r="F110" i="2"/>
  <c r="G111" i="2"/>
  <c r="I112" i="2"/>
  <c r="J113" i="2"/>
  <c r="K114" i="2"/>
  <c r="L115" i="2"/>
  <c r="E117" i="2"/>
  <c r="I118" i="2"/>
  <c r="J119" i="2"/>
  <c r="K120" i="2"/>
  <c r="L121" i="2"/>
  <c r="E123" i="2"/>
  <c r="F124" i="2"/>
  <c r="G125" i="2"/>
  <c r="I126" i="2"/>
  <c r="J127" i="2"/>
  <c r="K128" i="2"/>
  <c r="F138" i="2"/>
  <c r="G139" i="2"/>
  <c r="H140" i="2"/>
  <c r="H141" i="2"/>
  <c r="H142" i="2"/>
  <c r="H143" i="2"/>
  <c r="H144" i="2"/>
  <c r="H145" i="2"/>
  <c r="H146" i="2"/>
  <c r="H147" i="2"/>
  <c r="H148" i="2"/>
  <c r="G188" i="2"/>
  <c r="D189" i="2"/>
  <c r="B190" i="2"/>
  <c r="K190" i="2"/>
  <c r="H191" i="2"/>
  <c r="E192" i="2"/>
  <c r="B193" i="2"/>
  <c r="K193" i="2"/>
  <c r="H194" i="2"/>
  <c r="M107" i="2"/>
  <c r="M110" i="2"/>
  <c r="M113" i="2"/>
  <c r="M116" i="2"/>
  <c r="M120" i="2"/>
  <c r="N123" i="2"/>
  <c r="N126" i="2"/>
  <c r="N139" i="2"/>
  <c r="O140" i="2"/>
  <c r="O143" i="2"/>
  <c r="O146" i="2"/>
  <c r="O149" i="2"/>
  <c r="O153" i="2"/>
  <c r="O156" i="2"/>
  <c r="M160" i="2"/>
  <c r="M164" i="2"/>
  <c r="M167" i="2"/>
  <c r="M170" i="2"/>
  <c r="N183" i="2"/>
  <c r="E107" i="2"/>
  <c r="F108" i="2"/>
  <c r="G109" i="2"/>
  <c r="I110" i="2"/>
  <c r="J111" i="2"/>
  <c r="K112" i="2"/>
  <c r="L113" i="2"/>
  <c r="E115" i="2"/>
  <c r="F116" i="2"/>
  <c r="G117" i="2"/>
  <c r="K118" i="2"/>
  <c r="L119" i="2"/>
  <c r="E121" i="2"/>
  <c r="F122" i="2"/>
  <c r="G123" i="2"/>
  <c r="I124" i="2"/>
  <c r="J125" i="2"/>
  <c r="K126" i="2"/>
  <c r="L127" i="2"/>
  <c r="I138" i="2"/>
  <c r="J139" i="2"/>
  <c r="J140" i="2"/>
  <c r="J141" i="2"/>
  <c r="J142" i="2"/>
  <c r="J143" i="2"/>
  <c r="J144" i="2"/>
  <c r="J145" i="2"/>
  <c r="J146" i="2"/>
  <c r="J147" i="2"/>
  <c r="J188" i="2"/>
  <c r="G189" i="2"/>
  <c r="D190" i="2"/>
  <c r="J191" i="2"/>
  <c r="G192" i="2"/>
  <c r="D193" i="2"/>
  <c r="B194" i="2"/>
  <c r="K194" i="2"/>
  <c r="D110" i="2"/>
  <c r="O107" i="2"/>
  <c r="O110" i="2"/>
  <c r="O113" i="2"/>
  <c r="O116" i="2"/>
  <c r="M118" i="2"/>
  <c r="M121" i="2"/>
  <c r="M124" i="2"/>
  <c r="M127" i="2"/>
  <c r="N141" i="2"/>
  <c r="N144" i="2"/>
  <c r="N147" i="2"/>
  <c r="N150" i="2"/>
  <c r="N151" i="2"/>
  <c r="O154" i="2"/>
  <c r="O157" i="2"/>
  <c r="O160" i="2"/>
  <c r="O164" i="2"/>
  <c r="O167" i="2"/>
  <c r="O170" i="2"/>
  <c r="G107" i="2"/>
  <c r="I108" i="2"/>
  <c r="J109" i="2"/>
  <c r="K110" i="2"/>
  <c r="L111" i="2"/>
  <c r="E113" i="2"/>
  <c r="F114" i="2"/>
  <c r="G115" i="2"/>
  <c r="I116" i="2"/>
  <c r="J117" i="2"/>
  <c r="E119" i="2"/>
  <c r="F120" i="2"/>
  <c r="G121" i="2"/>
  <c r="I122" i="2"/>
  <c r="J123" i="2"/>
  <c r="K124" i="2"/>
  <c r="L125" i="2"/>
  <c r="E127" i="2"/>
  <c r="F128" i="2"/>
  <c r="K138" i="2"/>
  <c r="L139" i="2"/>
  <c r="L140" i="2"/>
  <c r="L141" i="2"/>
  <c r="L142" i="2"/>
  <c r="L143" i="2"/>
  <c r="L144" i="2"/>
  <c r="L145" i="2"/>
  <c r="L146" i="2"/>
  <c r="L147" i="2"/>
  <c r="B188" i="2"/>
  <c r="K188" i="2"/>
  <c r="H189" i="2"/>
  <c r="E190" i="2"/>
  <c r="B191" i="2"/>
  <c r="K191" i="2"/>
  <c r="H192" i="2"/>
  <c r="F193" i="2"/>
  <c r="C194" i="2"/>
  <c r="L194" i="2"/>
  <c r="M108" i="2"/>
  <c r="M111" i="2"/>
  <c r="M114" i="2"/>
  <c r="N117" i="2"/>
  <c r="N118" i="2"/>
  <c r="N121" i="2"/>
  <c r="N124" i="2"/>
  <c r="N127" i="2"/>
  <c r="O141" i="2"/>
  <c r="O144" i="2"/>
  <c r="O147" i="2"/>
  <c r="O150" i="2"/>
  <c r="M152" i="2"/>
  <c r="M155" i="2"/>
  <c r="M158" i="2"/>
  <c r="M161" i="2"/>
  <c r="M162" i="2"/>
  <c r="M165" i="2"/>
  <c r="M168" i="2"/>
  <c r="N171" i="2"/>
  <c r="I107" i="2"/>
  <c r="J108" i="2"/>
  <c r="K109" i="2"/>
  <c r="L110" i="2"/>
  <c r="E112" i="2"/>
  <c r="F113" i="2"/>
  <c r="G114" i="2"/>
  <c r="I115" i="2"/>
  <c r="J116" i="2"/>
  <c r="K117" i="2"/>
  <c r="E118" i="2"/>
  <c r="F119" i="2"/>
  <c r="G120" i="2"/>
  <c r="I121" i="2"/>
  <c r="J122" i="2"/>
  <c r="K123" i="2"/>
  <c r="L124" i="2"/>
  <c r="E126" i="2"/>
  <c r="F127" i="2"/>
  <c r="G128" i="2"/>
  <c r="L138" i="2"/>
  <c r="C188" i="2"/>
  <c r="L188" i="2"/>
  <c r="I189" i="2"/>
  <c r="F190" i="2"/>
  <c r="C191" i="2"/>
  <c r="L191" i="2"/>
  <c r="J192" i="2"/>
  <c r="G193" i="2"/>
  <c r="D194" i="2"/>
  <c r="N108" i="2"/>
  <c r="N111" i="2"/>
  <c r="O114" i="2"/>
  <c r="O117" i="2"/>
  <c r="O118" i="2"/>
  <c r="O121" i="2"/>
  <c r="O124" i="2"/>
  <c r="O127" i="2"/>
  <c r="M138" i="2"/>
  <c r="M142" i="2"/>
  <c r="M145" i="2"/>
  <c r="M148" i="2"/>
  <c r="N152" i="2"/>
  <c r="N155" i="2"/>
  <c r="N158" i="2"/>
  <c r="N161" i="2"/>
  <c r="N162" i="2"/>
  <c r="N165" i="2"/>
  <c r="O168" i="2"/>
  <c r="O171" i="2"/>
  <c r="J107" i="2"/>
  <c r="K108" i="2"/>
  <c r="L109" i="2"/>
  <c r="E111" i="2"/>
  <c r="F112" i="2"/>
  <c r="G113" i="2"/>
  <c r="I114" i="2"/>
  <c r="J115" i="2"/>
  <c r="K116" i="2"/>
  <c r="L117" i="2"/>
  <c r="F118" i="2"/>
  <c r="G119" i="2"/>
  <c r="I120" i="2"/>
  <c r="J121" i="2"/>
  <c r="K122" i="2"/>
  <c r="L123" i="2"/>
  <c r="E125" i="2"/>
  <c r="F126" i="2"/>
  <c r="G127" i="2"/>
  <c r="I128" i="2"/>
  <c r="E139" i="2"/>
  <c r="F140" i="2"/>
  <c r="F141" i="2"/>
  <c r="F142" i="2"/>
  <c r="F143" i="2"/>
  <c r="F144" i="2"/>
  <c r="F145" i="2"/>
  <c r="F146" i="2"/>
  <c r="F147" i="2"/>
  <c r="F148" i="2"/>
  <c r="F149" i="2"/>
  <c r="D188" i="2"/>
  <c r="J189" i="2"/>
  <c r="G190" i="2"/>
  <c r="D191" i="2"/>
  <c r="B192" i="2"/>
  <c r="K192" i="2"/>
  <c r="H193" i="2"/>
  <c r="E194" i="2"/>
  <c r="O108" i="2"/>
  <c r="M112" i="2"/>
  <c r="M115" i="2"/>
  <c r="M119" i="2"/>
  <c r="M122" i="2"/>
  <c r="M125" i="2"/>
  <c r="M128" i="2"/>
  <c r="N138" i="2"/>
  <c r="N142" i="2"/>
  <c r="N145" i="2"/>
  <c r="O148" i="2"/>
  <c r="O152" i="2"/>
  <c r="O155" i="2"/>
  <c r="O158" i="2"/>
  <c r="O161" i="2"/>
  <c r="O162" i="2"/>
  <c r="M166" i="2"/>
  <c r="M169" i="2"/>
  <c r="M172" i="2"/>
  <c r="M182" i="2"/>
  <c r="K107" i="2"/>
  <c r="L108" i="2"/>
  <c r="E110" i="2"/>
  <c r="F111" i="2"/>
  <c r="G112" i="2"/>
  <c r="I113" i="2"/>
  <c r="J114" i="2"/>
  <c r="K115" i="2"/>
  <c r="L116" i="2"/>
  <c r="G118" i="2"/>
  <c r="I119" i="2"/>
  <c r="J120" i="2"/>
  <c r="K121" i="2"/>
  <c r="L122" i="2"/>
  <c r="E124" i="2"/>
  <c r="F125" i="2"/>
  <c r="G126" i="2"/>
  <c r="I127" i="2"/>
  <c r="J128" i="2"/>
  <c r="E138" i="2"/>
  <c r="F139" i="2"/>
  <c r="G140" i="2"/>
  <c r="G141" i="2"/>
  <c r="G142" i="2"/>
  <c r="G143" i="2"/>
  <c r="G144" i="2"/>
  <c r="G145" i="2"/>
  <c r="G146" i="2"/>
  <c r="G147" i="2"/>
  <c r="G148" i="2"/>
  <c r="H15" i="2"/>
  <c r="D16" i="2"/>
  <c r="L16" i="2"/>
  <c r="H17" i="2"/>
  <c r="D18" i="2"/>
  <c r="L18" i="2"/>
  <c r="H19" i="2"/>
  <c r="D20" i="2"/>
  <c r="L20" i="2"/>
  <c r="H21" i="2"/>
  <c r="I15" i="2"/>
  <c r="E16" i="2"/>
  <c r="I17" i="2"/>
  <c r="E18" i="2"/>
  <c r="I19" i="2"/>
  <c r="E20" i="2"/>
  <c r="I21" i="2"/>
  <c r="B15" i="2"/>
  <c r="J15" i="2"/>
  <c r="F16" i="2"/>
  <c r="B17" i="2"/>
  <c r="J17" i="2"/>
  <c r="F18" i="2"/>
  <c r="B19" i="2"/>
  <c r="J19" i="2"/>
  <c r="F20" i="2"/>
  <c r="B21" i="2"/>
  <c r="J21" i="2"/>
  <c r="C15" i="2"/>
  <c r="K15" i="2"/>
  <c r="G16" i="2"/>
  <c r="C17" i="2"/>
  <c r="K17" i="2"/>
  <c r="G18" i="2"/>
  <c r="C19" i="2"/>
  <c r="K19" i="2"/>
  <c r="G20" i="2"/>
  <c r="C21" i="2"/>
  <c r="K21" i="2"/>
  <c r="D15" i="2"/>
  <c r="L15" i="2"/>
  <c r="H16" i="2"/>
  <c r="D17" i="2"/>
  <c r="L17" i="2"/>
  <c r="H18" i="2"/>
  <c r="D19" i="2"/>
  <c r="L19" i="2"/>
  <c r="H20" i="2"/>
  <c r="D21" i="2"/>
  <c r="L21" i="2"/>
  <c r="E15" i="2"/>
  <c r="I16" i="2"/>
  <c r="E17" i="2"/>
  <c r="I18" i="2"/>
  <c r="E19" i="2"/>
  <c r="I20" i="2"/>
  <c r="E21" i="2"/>
  <c r="F15" i="2"/>
  <c r="B16" i="2"/>
  <c r="J16" i="2"/>
  <c r="F17" i="2"/>
  <c r="B18" i="2"/>
  <c r="J18" i="2"/>
  <c r="F19" i="2"/>
  <c r="B20" i="2"/>
  <c r="J20" i="2"/>
  <c r="F21" i="2"/>
  <c r="G15" i="2"/>
  <c r="C16" i="2"/>
  <c r="K16" i="2"/>
  <c r="G17" i="2"/>
  <c r="C18" i="2"/>
  <c r="K18" i="2"/>
  <c r="G19" i="2"/>
  <c r="C20" i="2"/>
  <c r="K20" i="2"/>
  <c r="G21" i="2"/>
  <c r="N2" i="2" l="1"/>
  <c r="N4" i="2"/>
  <c r="N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tc={A8C43BDC-F929-4ED2-A116-3CFE583E0FE6}</author>
    <author>tc={6F1FA6A2-3AB1-5B45-B9B0-CA63CCBC748A}</author>
    <author>tc={29F010BA-62A0-154D-B61B-96A7F53C931A}</author>
  </authors>
  <commentList>
    <comment ref="AW1" authorId="0" shapeId="0" xr:uid="{A8C43BDC-F929-4ED2-A116-3CFE583E0FE6}">
      <text>
        <t>[Threaded comment]
Your version of Excel allows you to read this threaded comment; however, any edits to it will get removed if the file is opened in a newer version of Excel. Learn more: https://go.microsoft.com/fwlink/?linkid=870924
Comment:
    Would consider adding a field for 'masquerading' or something--vulns allowing or enabling targetted typosquatting ala dependency confusion, private repo data leaks, etc.</t>
      </text>
    </comment>
    <comment ref="AX37" authorId="1" shapeId="0" xr:uid="{6F1FA6A2-3AB1-5B45-B9B0-CA63CCBC748A}">
      <text>
        <t>[Threaded comment]
Your version of Excel allows you to read this threaded comment; however, any edits to it will get removed if the file is opened in a newer version of Excel. Learn more: https://go.microsoft.com/fwlink/?linkid=870924
Comment:
    Should this be filled in or should it be Unknown / other?
Reply:
    Good q--basically RCE since attacker is going to get victim to download and run malicious package. RCE can cover a bajillion other things so is ok to leave alone.</t>
      </text>
    </comment>
    <comment ref="AA227" authorId="2" shapeId="0" xr:uid="{29F010BA-62A0-154D-B61B-96A7F53C931A}">
      <text>
        <t>[Threaded comment]
Your version of Excel allows you to read this threaded comment; however, any edits to it will get removed if the file is opened in a newer version of Excel. Learn more: https://go.microsoft.com/fwlink/?linkid=870924
Comment:
    Not sure if this gets open source dependency or not?
Reply:
    Generally, typosquatting is not going to use OSS dependency given some redundancy there.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Stewart Scott</author>
  </authors>
  <commentList>
    <comment ref="G1" authorId="0" shapeId="0" xr:uid="{CE0984E8-F5E7-4CEF-96A9-7A8710E3E874}">
      <text>
        <r>
          <rPr>
            <b/>
            <sz val="9"/>
            <color indexed="81"/>
            <rFont val="Tahoma"/>
            <family val="2"/>
          </rPr>
          <t>Stewart Scott:</t>
        </r>
        <r>
          <rPr>
            <sz val="9"/>
            <color indexed="81"/>
            <rFont val="Tahoma"/>
            <family val="2"/>
          </rPr>
          <t xml:space="preserve">
To update, just change the batch number accordingly
</t>
        </r>
      </text>
    </comment>
    <comment ref="H1" authorId="0" shapeId="0" xr:uid="{6DE00338-1A2A-4BC1-AB12-581E28C2F58A}">
      <text>
        <r>
          <rPr>
            <b/>
            <sz val="9"/>
            <color indexed="81"/>
            <rFont val="Tahoma"/>
            <family val="2"/>
          </rPr>
          <t>Stewart Scott:</t>
        </r>
        <r>
          <rPr>
            <sz val="9"/>
            <color indexed="81"/>
            <rFont val="Tahoma"/>
            <family val="2"/>
          </rPr>
          <t xml:space="preserve">
To use this sheet, add columns to the left of this column and to the left of column D. The new column d should be filled in from the last graphic. The new column F should be filled with the exact same formulae as column E. The only other moving part is to update the batch number (next up is 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tc={EFFFECB2-441C-419F-B113-87D9A1C02CC0}</author>
  </authors>
  <commentList>
    <comment ref="C14" authorId="0" shapeId="0" xr:uid="{EFFFECB2-441C-419F-B113-87D9A1C02CC0}">
      <text>
        <t>[Threaded comment]
Your version of Excel allows you to read this threaded comment; however, any edits to it will get removed if the file is opened in a newer version of Excel. Learn more: https://go.microsoft.com/fwlink/?linkid=870924
Comment:
    android version of above link
Reply:
    do i separate the entries? curently combined</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<sst xmlns="http://schemas.openxmlformats.org/spreadsheetml/2006/main" count="6404" uniqueCount="1833">
  <si>
    <t>Date</t>
  </si>
  <si>
    <t>Name</t>
  </si>
  <si>
    <t>Attack/Disclosure</t>
  </si>
  <si>
    <t>Summary</t>
  </si>
  <si>
    <t>Article(s)</t>
  </si>
  <si>
    <t>Affected Code</t>
  </si>
  <si>
    <t>Code Location/Owner</t>
  </si>
  <si>
    <t>Downstream Target</t>
  </si>
  <si>
    <t>Codebase</t>
  </si>
  <si>
    <t>Editing Space</t>
  </si>
  <si>
    <t>1st Party OS/Applications</t>
  </si>
  <si>
    <t>1st Party Firmware</t>
  </si>
  <si>
    <t>3rd Party Application</t>
  </si>
  <si>
    <t>3rd Party Firmware</t>
  </si>
  <si>
    <t>OSS</t>
  </si>
  <si>
    <t>Attacker Application</t>
  </si>
  <si>
    <t>Unknown/NA</t>
  </si>
  <si>
    <t>Attack Vector</t>
  </si>
  <si>
    <t>Stolen/Purchased Certificate</t>
  </si>
  <si>
    <t>Pre-signature Insertion</t>
  </si>
  <si>
    <t>Default Password Exploit</t>
  </si>
  <si>
    <t>Account Access</t>
  </si>
  <si>
    <t>Self-signed/Unsigned</t>
  </si>
  <si>
    <t>Broken Signature System</t>
  </si>
  <si>
    <t>Unknown, Other, or N/A</t>
  </si>
  <si>
    <t>Distribution Vector</t>
  </si>
  <si>
    <t>Typosquatting</t>
  </si>
  <si>
    <t>Hijacked Updates</t>
  </si>
  <si>
    <t>Proprietary Application Store</t>
  </si>
  <si>
    <t>3rd Party Application Store</t>
  </si>
  <si>
    <t>Open Source Dependency</t>
  </si>
  <si>
    <t>Worm Component</t>
  </si>
  <si>
    <t>Hardware Component</t>
  </si>
  <si>
    <t>Direct Download</t>
  </si>
  <si>
    <t>Phishing</t>
  </si>
  <si>
    <t>Development Software</t>
  </si>
  <si>
    <t>Supply Chain Service Provider</t>
  </si>
  <si>
    <t>Unknown, N/A, or Other</t>
  </si>
  <si>
    <t>Supply Chain Potential</t>
  </si>
  <si>
    <t>Credential Theft</t>
  </si>
  <si>
    <t>Certificate Theft</t>
  </si>
  <si>
    <t>Cryptography Error</t>
  </si>
  <si>
    <t>Firmware Editing</t>
  </si>
  <si>
    <t>Default Password</t>
  </si>
  <si>
    <t>Code Injection</t>
  </si>
  <si>
    <t>N/A</t>
  </si>
  <si>
    <t>Impact</t>
  </si>
  <si>
    <t>Data Extraction</t>
  </si>
  <si>
    <t>Physical Systems</t>
  </si>
  <si>
    <t>Backdoor Access</t>
  </si>
  <si>
    <t>Cryptominer</t>
  </si>
  <si>
    <t>Remote Code Execution/Download</t>
  </si>
  <si>
    <t>Adware</t>
  </si>
  <si>
    <t>Payment Diversion</t>
  </si>
  <si>
    <t>Establish BotNet</t>
  </si>
  <si>
    <t>Data Damage</t>
  </si>
  <si>
    <t>Unknown or Other</t>
  </si>
  <si>
    <t>Attacker Name</t>
  </si>
  <si>
    <t>Attacker Type</t>
  </si>
  <si>
    <t>Year</t>
  </si>
  <si>
    <t>Proprietary</t>
  </si>
  <si>
    <t>Ease/Breadth of Access</t>
  </si>
  <si>
    <t>Depth in Stack</t>
  </si>
  <si>
    <t>App Store?</t>
  </si>
  <si>
    <t>Batch</t>
  </si>
  <si>
    <t>Stuxnet</t>
  </si>
  <si>
    <t>Attack</t>
  </si>
  <si>
    <t>Stuxnet is a worm designed to spread through a network searching for SCADA systems and Siemens PLCs to disrupt cetrifuge operation and feedback in a nuclear plant. It leveraged 7 delivery mechanisms, using just 4 lines of code to destroy centrifuges and 15,000 lines to obfuscate its operations, and it spread globally. It was one of the first ultra-complex attacks, one of the first to use stolen certificates, and one of the first to use 4 zero-day exploits. It destroyed 1,000 centrifuges, disrupted uranium production, and led to suspensions and delays in Iran's nuclear program.</t>
  </si>
  <si>
    <t>https://www.techrepublic.com/article/stuxnet-the-smart-persons-guide/</t>
  </si>
  <si>
    <t>Multiple Entry Points</t>
  </si>
  <si>
    <t>Iranian uranium centrifuges</t>
  </si>
  <si>
    <t>Unknown (NSA?)</t>
  </si>
  <si>
    <t>State</t>
  </si>
  <si>
    <t>Flame</t>
  </si>
  <si>
    <t>Attackers manipulated the Terminal Server of Windows OS and MD5 collisions to obtain at least 3 forged but effective code signing certificates. They used them to spread the Flame malware within a network in MitM attacks that intercepted communications from the network to Windows update services and sent infected updates instead. The incredibly sophisticated malware used Lua for high level logic and targeted a very limited number of machines in the Middle East (primarily Iran) to steal data in an enormous variety of ways, including mic recordings and screenshots. It was likely developed by a nation state and could also spread via USB stick.</t>
  </si>
  <si>
    <t>https://www.wired.com/2012/06/flame-microsoft-certificate/</t>
  </si>
  <si>
    <t>Windows OS Updates</t>
  </si>
  <si>
    <t>Microsoft</t>
  </si>
  <si>
    <t>Iranian Systems</t>
  </si>
  <si>
    <t>Unknown</t>
  </si>
  <si>
    <t>Gemini</t>
  </si>
  <si>
    <t xml:space="preserve">The Gemini Trojan could be used by attackers to steal Android user location, application, and system data, and to download apps and prompt users to install them. It hid in apps using a significant amount of encryption, bytewise obfuscation, and communication timing tricks. It was repackaged into apps being redistributed on unlicensed, third-party Chinese app stores. </t>
  </si>
  <si>
    <t>https://www.zdnet.com/article/geinimi-trojan-targets-android-devices/</t>
  </si>
  <si>
    <t>Attacker Apps</t>
  </si>
  <si>
    <t>3rd Party App Stores</t>
  </si>
  <si>
    <t>Android users</t>
  </si>
  <si>
    <t>Criminal</t>
  </si>
  <si>
    <t>Duqu</t>
  </si>
  <si>
    <t>Disguised as a driver file with a valid certificate, Duqu was used by attackers to recon industrial systems. They hid it in a machine's memory, tricked the machine into loading files from there, and stole digital certificates. Duqu was initially installed via an exploit in Win32K's TrueType font parsing that granted kernel access directly from a Word document, and the malware removes itself from a machine after 36 day and communicates with a C&amp;C server by appending data to a small jpeg file. A second round of Duqu attacks in 2014 targeted Iranian nuclear negotiations (and, surprisingly, cybersecurity firm Kasperskey Lab), linking the malware to StuxNet.</t>
  </si>
  <si>
    <t>https://www.wired.com/2011/10/son-of-stuxnet-in-the-wild/</t>
  </si>
  <si>
    <t>Win32K TrueType font parser</t>
  </si>
  <si>
    <t>System Files</t>
  </si>
  <si>
    <t>Iranian nuclear negotiators, Kasperskey Lab</t>
  </si>
  <si>
    <t>Unknown, same as StuxNet</t>
  </si>
  <si>
    <t xml:space="preserve">DroidDream, DroidDream Lite </t>
  </si>
  <si>
    <t xml:space="preserve">Attackers used several Android apps to hide malware variants that could send device data back to a C&amp;C server, execute code remotely, download additional malicious code, and even break out of the Android sandbox environment and gain root access through the exploid and rageagainstthecage exploits. The apps were both typosquatting versions of common utility apps and custom made malicious applications, and they were hosted on both the Google Play Store and 3rd party repositories. The apps were downloaded up to 120,000 times before being taken down and primarily functioned while users were asleep. </t>
  </si>
  <si>
    <t>https://www.zdnet.com/article/google-android-market-malware-problem-escalates/, https://www.zdnet.com/article/google-pulls-infected-apps-from-android-market/</t>
  </si>
  <si>
    <t>Google Play Store, 3rd Party App Stores</t>
  </si>
  <si>
    <t xml:space="preserve">SK Communications Data Breach </t>
  </si>
  <si>
    <t>Attackers gained access to a ESTsoft update server for their ALZip program, infecting an update with a trojan that targetted SK Communications, which owns South Korea's largest social network, CyWorld, and a popular web portal, Nate. The trojans downloaded credential stealing software, compromising 35 million users' data, including passwords, contact info, and resident registration information. The attack seems to have originated in China.</t>
  </si>
  <si>
    <t>https://paper.seebug.org/papers/APT/APT_CyberCriminal_Campagin/2011/C5_APT_SKHack.pdf</t>
  </si>
  <si>
    <t>ALZip</t>
  </si>
  <si>
    <t>ESTSoft</t>
  </si>
  <si>
    <t>SK Communications, CyWorld and Nate users</t>
  </si>
  <si>
    <t>Unknown (China?)</t>
  </si>
  <si>
    <t>Operation Black Tulip</t>
  </si>
  <si>
    <t>DigiNotar, a Dutch company that provided digital web certificates, allowing 531 fradulent certificates to be issued. The rogue certificates were verified by internet addresses from Iran and would have enabled large-scale man-in-the-middle attacks in that geography. Due to poor bookkeeping, responders were forced to remove the root DigiNotar certificate and invalidate all affiliated certicates, disrputing Dutch website traffick significantly. The attack bore similarities to the Comodo attack earlier and resulted in the collapse of DigiNotar.</t>
  </si>
  <si>
    <t>https://media.threatpost.com/wp-content/uploads/sites/103/2011/09/07061400/rapport-fox-it-operation-black-tulip-v1-0.pdf</t>
  </si>
  <si>
    <t>DigiNotar certificates</t>
  </si>
  <si>
    <t>DigiNotar</t>
  </si>
  <si>
    <t>Predominantly Iranian internet users</t>
  </si>
  <si>
    <t xml:space="preserve">MacBook Battery Firmware Vulnerability </t>
  </si>
  <si>
    <t>Disclosure</t>
  </si>
  <si>
    <t>Charlie Miller discovered that several MacBook battery processing chips were shipped with default passwords that could be retrieved from old software updates. The passwords granted him almost complete control of the batteries, allowing him to alter readings passed to the OS,  brick the battery, install persistent malware, and potentially even cause the battery to explode. He also released a possible solution, Caulkgun, which replaces the default passwords with random strings, though that would prevent future Apple updates to the firmware.</t>
  </si>
  <si>
    <t>https://www.forbes.com/sites/andygreenberg/2011/07/22/apple-laptops-vulnerable-to-hack-that-kills-or-corrupts-batteries/#1da096fc36ec</t>
  </si>
  <si>
    <t>Battery Firmware</t>
  </si>
  <si>
    <t>Apple Devices</t>
  </si>
  <si>
    <t>Macbook owners</t>
  </si>
  <si>
    <t>Adobe Code Signing Hack</t>
  </si>
  <si>
    <t>Attackers hacked into an Adobe certificate server, allowing them to sign two malware files with legitimate Adobe certificates. One of the files, pwdum7v71, can extract password hashes from Windows OS, and the other, myGeeksmail.dll, is an ISAPI filter affecting web and data traffic. The original infiltration ocurred due to a configuration oversight, but it remains unclear how its signing utility was leveraged into certificate theft. The certificates were eventually revoked.</t>
  </si>
  <si>
    <t>https://www.zdnet.com/article/adobe-code-signing-infrastructure-hacked-by-sophisticated-threat-actors/</t>
  </si>
  <si>
    <t>Adobe files</t>
  </si>
  <si>
    <t>Update Server</t>
  </si>
  <si>
    <t>Dependent Code, Windows OS Users</t>
  </si>
  <si>
    <t>Bit9 Breach</t>
  </si>
  <si>
    <t>Attackers targeted Bit9, a network and software security services company, placing malware on customers' computers that was digitally authenticated with stolen encryption keys from Bit9. These stolen certificates were found signing at least 32 attacker packages and were part of a larger campaign exploiting Java software vulnerabilities. Bit9 was used by more than 1,000 companies as well as US government systems, and attackers reached back out to servers in South East Asia and Oceania.</t>
  </si>
  <si>
    <t>https://krebsonsecurity.com/2013/02/security-firm-bit9-hacked-used-to-spread-malware/</t>
  </si>
  <si>
    <t>Attacker malware</t>
  </si>
  <si>
    <t>Bit9</t>
  </si>
  <si>
    <t>Bit9 software users</t>
  </si>
  <si>
    <t xml:space="preserve">Jupiter Junos Vulnerability </t>
  </si>
  <si>
    <t>Old versions of Juniper Rounting Engine Junos could be crashed and rebooted via a custom crafted TCP packet sent to a listening port.</t>
  </si>
  <si>
    <t>https://threatpost.com/juniper-s-junos-could-open-routers-tcp-attacks-020113/77480/</t>
  </si>
  <si>
    <t>Junos</t>
  </si>
  <si>
    <t>Juniper Networks</t>
  </si>
  <si>
    <t>Dependent users</t>
  </si>
  <si>
    <t xml:space="preserve">Java Code Signing Vulnerability </t>
  </si>
  <si>
    <t>Attackers used stolen certificates to sign code that tried (and usually but not always failed) to install a Trojan in versions of Java 6 and 7. The Trojan, Naid or McRat, uses several exploits to compromise Java in web browsers. In one instance, Amnesty International Hong Kong had an injected iframe connected to a JavaScript file, attempting to establish remote control capabilities for the attacker over the compromised machine, usually to download additional malware. They also compromised a development software site.</t>
  </si>
  <si>
    <t>https://www.zdnet.com/article/java-zero-day-malware-was-signed-with-certificates-stolen-from-security-vendor/</t>
  </si>
  <si>
    <t>Java</t>
  </si>
  <si>
    <t>Oracle</t>
  </si>
  <si>
    <t>Amnesty International Hong Kong, other Chinese human rights groups</t>
  </si>
  <si>
    <t>PassFreely</t>
  </si>
  <si>
    <t>This exploit, attributed to the Equation Group (often connected with the NSA), was used as part of a complex chain of vulnerabilities. After installation of DoublePulsar or other remote code execution malware on a system, which would allow attackers to execute commands with a high level of access, PassFreely could be patched into an Oracle database server, where attackers could modify system memory to force the machine to accept any incoming connection without authentication. The vulnerability was used to steal Society for Worldwide Interbank Financial Telecommunication (SWIFT) messages, which coordinate money-transfer authentication messages between over 11,000 banks around the world.</t>
  </si>
  <si>
    <t>https://www.bankinfosecurity.com/passfreely-attack-bypasses-oracle-database-authentication-a-9868</t>
  </si>
  <si>
    <t>Oracle Database Server</t>
  </si>
  <si>
    <t xml:space="preserve">SWIFT </t>
  </si>
  <si>
    <t>Equation Group</t>
  </si>
  <si>
    <t>Linux Cdorked.A/Darkleech/Cdorked</t>
  </si>
  <si>
    <t>An unknown attacker snuck malware into Apache, Lighttpd, and Nginx open source libraries that managed to infect active servers. While it is unclear how the malware ends up in the legitimate server software, once there it redirects some users to websites compromised by the Blackhole exploit kit, allowing attackers to run malicious scripts. It operates in shared memory and doesn't redirect the same users too often, enabling it to evade detection. It also follows a seemingly random targetting proceedure, only affecting some Windows versions, only redirecting Firefox and Explorer browsers, and redirecting iOS users to porn sites. The malware comrpomised at least 400 servers, 50 of which were extremely popular.</t>
  </si>
  <si>
    <t>https://www.theregister.co.uk/2013/05/08/cdorked_latest_details/</t>
  </si>
  <si>
    <t>Apache, Lighttpd, Nginx Open source Libraries</t>
  </si>
  <si>
    <t>Repositories</t>
  </si>
  <si>
    <t>Servers and web browsers</t>
  </si>
  <si>
    <t>Zombie Zero</t>
  </si>
  <si>
    <t>Attackers embedded malware in terminal barcode scanners and the online firmware download supporting them to attck shipping and logistics targets. Because the malware was preinstalled on the devices, it was able to circumvent the network certificates and launch an attack once connected to a wireless network, extracting target information and sending it to a command and control server, which downloaded a more complex payload targetting financial servers for sensitive data. The attack went undiscovered for more than a year.</t>
  </si>
  <si>
    <t>https://trapx.com/trapx-discovers-zombie-zero-advanced-persistent-malware/</t>
  </si>
  <si>
    <t>Scanner firmware</t>
  </si>
  <si>
    <t>Chinese scanner manufacturer</t>
  </si>
  <si>
    <t>Shipping, logistics, and robotics companies</t>
  </si>
  <si>
    <t>MasterKey Formula</t>
  </si>
  <si>
    <t>A vulnerability would have allowed attackers to edit Android apps (APKs) without invalidating their cryptographic signature, extant since 2009, though the Google Play Store's default update guidelines may have protected users who didn't frequent third-party application sites. The vulnerability worked by allowing attackers to include two packages in an APK zip file--one legitimate and the other compromised--causing Android to verify the first, legitimate package but install the second.</t>
  </si>
  <si>
    <t>https://www.theregister.co.uk/2013/07/04/android_master_key_vuln/</t>
  </si>
  <si>
    <t>Android OS</t>
  </si>
  <si>
    <t>SimDisk/Songsari/Castov Attack</t>
  </si>
  <si>
    <t>Attackers compromised the update server for SimDisk, a popular file sharing service in South Korea, downloading the Castov trojan onto affected systems. The trojan downloaded additional malware, Castdos, to start a DDoS attack on government websties using DNS requests. The attackers also seeded another service, Songsari, with similar update-based malware, and have a history of attacks on governments timed during various national holidays. Their exact affiliation and the inital method of compromising the update servers are unknown.</t>
  </si>
  <si>
    <t>https://www.trendmicro.com/vinfo/us/threat-encyclopedia/web-attack/124/trend-micro-investigates-june-25-cyber-attacks-in-south-korea</t>
  </si>
  <si>
    <t>SimDisk</t>
  </si>
  <si>
    <t>Government websites</t>
  </si>
  <si>
    <t>DarkSeoul</t>
  </si>
  <si>
    <t>Target Supply Chain Attack</t>
  </si>
  <si>
    <t>Attackers used credentials stolen from a refrigeration subcontractor through phishing to break into Target's network and upload card stealing software to Target cash registers. After an initial test period, the attackers spread the malware to most Target POS devices and  stole information for about 40 million payment accounts. The data was hidden in drop servers all over the world, and the attack to cost Target up to $420 million, excluding the cost of security upgrades.</t>
  </si>
  <si>
    <t>https://krebsonsecurity.com/2014/02/target-hackers-broke-in-via-hvac-company/</t>
  </si>
  <si>
    <t>HVAC Maintenance program</t>
  </si>
  <si>
    <t>Fazio Mechanical Services</t>
  </si>
  <si>
    <t>Target Customers</t>
  </si>
  <si>
    <t>Monju Cyber Incident</t>
  </si>
  <si>
    <t>Attackers compromised the update server for popular media play GOM Player, injecting malicious code either into updates, downloads, or simply anyone who visited the site (unclear). The malware found its way onto the systems of Japan's Monju Fast-breeder Reactor Plant and appears to have stolen data, including 42,000 emails and training reports, sending some to a C&amp;C server in South Korea. Japanese media claim the attack was not targeted but instead an incidental malware infection.</t>
  </si>
  <si>
    <t>https://www.contextis.com/en/blog/context-threat-intelligence-the-monju-incident</t>
  </si>
  <si>
    <t>GOM Player</t>
  </si>
  <si>
    <t>Monju Fast Breeder Reactor Plant</t>
  </si>
  <si>
    <t xml:space="preserve">Belkin's IoT Device Vulnerability </t>
  </si>
  <si>
    <t>Belkin devices used public-private key encryption to verify WeMo firmware updates, but the keys are retreivable from firmware, allowing attackers to write and sign valid malware updates, further compounded by the lack of SSL certificate validation. The exploits required network access (i.e. simply being on the same wifi network as the devices) but could allow remote code execution. A series of related vulnerabilities and patches were disclosed and rolled out. The five initial related bugs affected half a million devices.</t>
  </si>
  <si>
    <t>https://krebsonsecurity.com/2014/02/time-to-harden-your-hardware/</t>
  </si>
  <si>
    <t>WeMo firmware</t>
  </si>
  <si>
    <t>Belkin Devices</t>
  </si>
  <si>
    <t xml:space="preserve">SSL Apple Vulnerability </t>
  </si>
  <si>
    <t>A one line typo in iOS and OS X Secure Transport Library meant that all SSL connections relying on SSLkeyexchange.c  would skip calls to sslRawVerify(), allowing an attacker to execute Man-in-the-Middle attacks by simply copying a certificate. Attackers could easily steal credentials.</t>
  </si>
  <si>
    <t>https://www.zdnet.com/article/proof-of-concept-captures-all-ssl-traffic-via-apples-goto-fail-exploit/ , https://www.wired.com/2014/02/gotofail/</t>
  </si>
  <si>
    <t>iOS/OS X Secure Transport Layer Library</t>
  </si>
  <si>
    <t>Apple</t>
  </si>
  <si>
    <t>All Apple users</t>
  </si>
  <si>
    <t>HeartBleed OpenSSL</t>
  </si>
  <si>
    <t xml:space="preserve">The OpenSSL library used to make secure HTTPS internet communications with the TLS/SSL protocol contained an error allowing attackers to request and receive sensitive information from a server that could include login tokens, passwords, credit card information, SSL private keys, and so on, essentially compromising any HTTPS communications. During SSL/TLS connections, servers and send heartbeat messages to ensure continued connections that essentially are a number, the number's length, and a request to send confirmation back by returning that number. If the message's length portion said the message was longer than it actually was, no error was thrown, and the server would send back as much information from its memory buffer as needed to return a message of the full length, which could include passwords, keys, etc. </t>
  </si>
  <si>
    <t>https://www.zdnet.com/article/heartbleed-serious-openssl-zero-day-vulnerability-revealed/ and how it works: https://xkcd.com/1354/</t>
  </si>
  <si>
    <t>OpenSSL</t>
  </si>
  <si>
    <t>Open Source Library</t>
  </si>
  <si>
    <t>All Internet User</t>
  </si>
  <si>
    <t>Dragonfly</t>
  </si>
  <si>
    <t>A group of attackers known as Dragonfly conducted a cyberespionage campaign against strategically important organizations, mainly in the US and European energy sectors, through a variety of vectors, including RAT malware, phishing, and compromised websites and updates downloaded on systems running ICS equipment. The latter method highjacked websites hosting energy-sector related content with iframe injections, as well as website-available update bundles compromised with malware that targetted logic controller access,  PLC drivers, and other infrastructure management programs. Over 17,000 devices in the US were infected, as well as similar numbers in Spain.</t>
  </si>
  <si>
    <t>https://community.broadcom.com/symantecenterprise/communities/community-home/librarydocuments/viewdocument?DocumentKey=7382dce7-0260-4782-84cc-890971ed3f17&amp;CommunityKey=1ecf5f55-9545-44d6-b0f4-4e4a7f5f5e68&amp;tab=librarydocuments</t>
  </si>
  <si>
    <t>Energy-sector websites and software updates</t>
  </si>
  <si>
    <t>Multiple hosts</t>
  </si>
  <si>
    <t>Energy-sector plants and infrastructure</t>
  </si>
  <si>
    <t xml:space="preserve">WikiLeaks PDF Vulnerability </t>
  </si>
  <si>
    <t>The Flash PDF viewer FlexPaper, used by WikiLeaks, had an XSS vulnerability. Its presence on WikiLeaks worried users concerned about preserving the site's legitimacy and protecting their own anonymity, but the vulnerability was quickly patched.</t>
  </si>
  <si>
    <t>https://www.theregister.co.uk/2014/12/23/wikileaks_pdf_viewer_vuln/</t>
  </si>
  <si>
    <t>FlexPaper</t>
  </si>
  <si>
    <t>PlugX Online Game Attack</t>
  </si>
  <si>
    <t xml:space="preserve">Compromised installers and updaters for popular games League of Legends and Path of Exile would install the PlugX trojan, allowing an attacker to remotely access and steal data from a victim device. The attackers compromised an online vendors systems to infect the update and installer servers, overwhelmingly targetting machines in Taiwan and some other SE Asian gaming hubs (Singapore, Hong Kong, Thailand, and Malaysia).  </t>
  </si>
  <si>
    <t>https://blog.trendmicro.com/trendlabs-security-intelligence/plugx-malware-found-in-official-releases-of-league-of-legends-path-of-exile/</t>
  </si>
  <si>
    <t>LoL, PoE installers</t>
  </si>
  <si>
    <t>Update Servers</t>
  </si>
  <si>
    <t>Game users</t>
  </si>
  <si>
    <t xml:space="preserve">X-Frame-Options flaw </t>
  </si>
  <si>
    <t>Combined with an Android WebView vulnerability to cross-site scripting, the XFO flaw would allow attackers to install apps from the Google Play Store and execute code remotely without detection. Assuming the victim is logged into Google,  the attacker can execute an XSS attack downloading whatever they want from the Google Play store, because it fails to fully support XFO DENY headers on error pages.</t>
  </si>
  <si>
    <t>https://www.theregister.co.uk/2015/02/11/google_play_x_frame_options_flaw/</t>
  </si>
  <si>
    <t>XFO</t>
  </si>
  <si>
    <t>Superfish</t>
  </si>
  <si>
    <t xml:space="preserve"> Superfish, preloaded software on Lenovo computers, retrieved user data to alter advertisement results. It also contained a vulnerability, possibly because of interactions with third party code, that would allow attackers to retrieve sensitive data in transit, e.g. payment info and passwords. The vulnerability could have affected 16 million Lenovo machines sold in one quarter alone.  </t>
  </si>
  <si>
    <t>https://www.cnet.com/news/superfish-torments-lenovo-owners-with-more-than-adware/</t>
  </si>
  <si>
    <t>Lenovo Computers</t>
  </si>
  <si>
    <t>Lenovo Users</t>
  </si>
  <si>
    <t>EquationDrug and GrayFish</t>
  </si>
  <si>
    <t>These two malicious programs, both attributed to NSA-linked Equation Group, used versions of nls_933w.dll to communicate with a C&amp;C server to flash malicious copies of firmware onto a device's HDD. The malicious code could persist through patches even to firmware, access all of a machine's data, and even store away stolen data in a small hidden section of the harddrive normally reserved for firmware, making the cache incredibly resistant to being wiped. 500 machines were infected, but only five included the flash firmware module.</t>
  </si>
  <si>
    <t>https://www.wired.com/2015/02/nsa-firmware-hacking/ , https://icmconference.org/wp-content/uploads/A14-VanK-HardDrive_Firmware_Hacking_ICMC-Copy.pdf</t>
  </si>
  <si>
    <t>HDD Firmware</t>
  </si>
  <si>
    <t xml:space="preserve">Machine Users </t>
  </si>
  <si>
    <t>XcodeGhost / Xcode</t>
  </si>
  <si>
    <t xml:space="preserve">Attackers uploaded versions of Xcode, an iOS and OS X app development tool, to Chinese file sharing service Baidu Yunpan that included malicious code. Apps made with the compromised Xcode passed Apple Store security checks and would send user data to a C&amp;C server, and could also prompt fake  alerts for phishing, hijack opening some URLs, and read/write the user's clipboad, potentially allowing password theft. Apps infected included WeChat, WinZip, China Unicom Mobile Office, and NetEse Cloud Music, affecting over 500 million users, though most were in China or the Asia-Pacific region. </t>
  </si>
  <si>
    <t>https://www.macrumors.com/2015/09/20/xcodeghost-chinese-malware-faq/ ,  https://www.wired.com/2015/09/hack-brief-malware-sneaks-chinese-ios-app-store/</t>
  </si>
  <si>
    <t>Xcode Development Environment</t>
  </si>
  <si>
    <t>Apple App Store</t>
  </si>
  <si>
    <t>iOS and OS X app users</t>
  </si>
  <si>
    <t>SYNful Knock</t>
  </si>
  <si>
    <t>Attackers discovered firmware passwords for 3 Cisco routers, allowing them to implant modular malware on network nodes. It provides backdoor access into a compromised network, provided the attacker can secure admin credentials or physical router access. The use of TCP packets to communicate further obfuscates the exploit, though it cannot be accessed via SSH or HTTPS.</t>
  </si>
  <si>
    <t>https://www.fireeye.com/blog/threat-research/2015/09/synful_knock_-_acis.html</t>
  </si>
  <si>
    <t>Cisco router firmware</t>
  </si>
  <si>
    <t>Cisco</t>
  </si>
  <si>
    <t xml:space="preserve">Oil and Gas SOP Vulnerabilities </t>
  </si>
  <si>
    <t xml:space="preserve">Analysts discovered vulnerabilities in SAP and Oracle SCADA systems--the systems were linked to oil and gas ICSs that theoretically were supposed to be isolated, providing a viable route from SCADA to ICS for attackers. Further, they found a variety of potential entry points in the SCADA systems, including hard coded passwords, memory corruption/execution errors, physical box adjacency, database misconfiguration, and outdated versioning. </t>
  </si>
  <si>
    <t>https://www.theregister.co.uk/2015/11/18/oil_industry_erp_production_link_hack_risk/</t>
  </si>
  <si>
    <t>SCADA Systems</t>
  </si>
  <si>
    <t>Oracle, SAP</t>
  </si>
  <si>
    <t>Industrial systems</t>
  </si>
  <si>
    <t>Juniper</t>
  </si>
  <si>
    <t>Attackers left unauthorized code in the firmware of Juniper Networks' ScreenOS allowing them to both SSH into any compromised device with root access and decrypt VPN traffic. It's unclear if the backdoors were created by the same attacker, though the access vulnerability relied on an easily-spotted hardcoded password, while the decryption issue seems to stem from a buggy reliance on the Dual_EC pseudorandom number generator, which the NSA is believed to have intentionally compromised, though the attackers manipulated code to take advantage of the PRG themselves. The attack compromised machines throughout the US government and is believed to be attributed to a nation state, vividly portraying the costs and benefits of government backdoors in software.</t>
  </si>
  <si>
    <t>https://www.bankinfosecurity.com/juniper-backdoor-x-questions-a-8768</t>
  </si>
  <si>
    <t>Screen OS</t>
  </si>
  <si>
    <t>Significant US Government Infrastructure</t>
  </si>
  <si>
    <t>DragonFly 2.0 Energy Attack</t>
  </si>
  <si>
    <t>Attackers used a variety of vectors-- spear phishing emails inviting victims to NYE parties, watering hole style attacks, and contaminated Adobe flash updates-- to obtain network credentials from targets in the energy sector. The attack allowed later installation of malware and stole network credetials, and it relied on no zero day exploits and mostly off the shelf malware, making attribution difficult throughout the prolonged campaign.</t>
  </si>
  <si>
    <t>https://www.symantec.com/blogs/threat-intelligence/dragonfly-energy-sector-cyber-attacks</t>
  </si>
  <si>
    <t>Adobe Flash</t>
  </si>
  <si>
    <t>Energy Sector</t>
  </si>
  <si>
    <t>DragonFly 2.0 (Russia)</t>
  </si>
  <si>
    <t>Ukrainian Power Grid Attack</t>
  </si>
  <si>
    <t>Russia-linked attackers compromised the Ukrainian power grid, interrupting service to 225,000 customers, with several methods combined for a complex infrastructure attack: spearfishing, credential stealing, malware insertion, DDoS attacks on call centers, and firmware attacks. Ultimately, BlackEnergy 3 was installed by macro-enabled MS Excel and Word applications, communicating details about the powergrid control systems to a C&amp;C server. The information allowed attackers to develop a tailored payload that attacked the grid's ICS, taking at least 27 substations off line, altering ethernet firmware to prevent remote-commands that could be used to bring them back, and coordinating the attack with outages in the energy company's buildings.</t>
  </si>
  <si>
    <t>https://ics.sans.org/media/E-ISAC_SANS_Ukraine_DUC_5.pdf</t>
  </si>
  <si>
    <t>Powerplants</t>
  </si>
  <si>
    <t>BlackEnergy APT (Russian)</t>
  </si>
  <si>
    <t>Kwampirs Malware</t>
  </si>
  <si>
    <t>claimed that Kwampirs contains numerous similarities with data-wiping malware (“Shamoon”) developed by an Iranian-linked hacking group (APT33).</t>
  </si>
  <si>
    <t>https://www.zdnet.com/article/fbi-warns-about-ongoing-attacks-against-software-supply-chain-companies/</t>
  </si>
  <si>
    <t>internal networks of supply chain software providers</t>
  </si>
  <si>
    <t>Supply chain software providers, particularly Industrial Control Systems in the energy sector</t>
  </si>
  <si>
    <t>strategic partners and/or customers of targeted software providers</t>
  </si>
  <si>
    <t>OrangeWorm</t>
  </si>
  <si>
    <t>Software Carjacking</t>
  </si>
  <si>
    <t>Researchers were able to inject malicious code into a car's OS by embedding it in a song, which the entertianment system's parse would read as code. The malware enabled researchers to issue remote commands to all the car's systems via its cellular link and resulted in a vigorous focus on car IT security, which is made challenging due to the necessity of communication between a car's system and its reliance on closed source software packages from several vendors. The malware could physically affect driving performance.</t>
  </si>
  <si>
    <t>https://www.theregister.co.uk/2016/01/26/hackers_can_take_full_control_of_car_os/</t>
  </si>
  <si>
    <t>Car OS</t>
  </si>
  <si>
    <t>Driver</t>
  </si>
  <si>
    <t>Linux Mint Backdoor</t>
  </si>
  <si>
    <t>Attackers from Bulgaria were able to gain access to the Linux Mint distribution site and replaced one of the distribution image links with a link to a backdoored version of the software, also replacing the checksum with one that matched the malicious version of the OS. The exploit was caught after only about a day, but still managed to achieve hundreds of downloads on the popular site. The attackers also accessed credentials and personal information from the distribution's forum. The backdoored OS versions were used to create a botnet and provide attackers with backdoor access through off-the-shelf malware known as Tsunami.</t>
  </si>
  <si>
    <t>https://www.zdnet.com/article/hacker-hundreds-were-tricked-into-installing-linux-mint-backdoor/</t>
  </si>
  <si>
    <t>Linux Mint</t>
  </si>
  <si>
    <t>Linux Mint Project</t>
  </si>
  <si>
    <t>Mint users</t>
  </si>
  <si>
    <t>Hacker named "Peace"</t>
  </si>
  <si>
    <t>KeRanger</t>
  </si>
  <si>
    <t>Attackers compromised a BitTorrent client called Transmission, distributing infected updates that contained ransomware, encrypting user data for the price of one bitcoin to be paid through Tor, and targetting Mac OS machines. The attackers signed the updates with a valid certificate, though how they obtained it is unclear.</t>
  </si>
  <si>
    <t>https://www.symantec.com/connect/blogs/keranger-first-mac-os-x-ransomware-emerges</t>
  </si>
  <si>
    <t>Transmission</t>
  </si>
  <si>
    <t>OS X users</t>
  </si>
  <si>
    <t xml:space="preserve">Kik - npm disruption </t>
  </si>
  <si>
    <t>In the course of resolving a naming dispute, publisher Azer removed 273 of his packages from npm, including left-pad, a common string padding script. A cascade of dependency failures resulted, even after a functionally identical replacement was published within ten minutes (it had a different version number). The incident revealed the possibility of disruptive attacks based on simple package un-publishing and the subsequent opportunity for malicious replacements to be published, which in this case was averted due to quick community-based package replacements.</t>
  </si>
  <si>
    <t>https://blog.npmjs.org/post/141577284765/kik-left-pad-and</t>
  </si>
  <si>
    <t>left-pad</t>
  </si>
  <si>
    <t>npm account Azer</t>
  </si>
  <si>
    <t>Dependent Code</t>
  </si>
  <si>
    <t>Azer</t>
  </si>
  <si>
    <t>Other</t>
  </si>
  <si>
    <t>University Open-Source Typosquatting</t>
  </si>
  <si>
    <t>A University of Hamburg undergrad uploaded 214 packages to repositories for Python, npm, and Ruby, resembling frequently downloaded packages containing a notification program to send  requested data to a server on installation. Within a 1.5 months, the packages  made over 45,000 HTTP requests from over 17,000 unique hosts, more than half of the time with admin permissions. The attack affected domains ending in .mil and .gov as well, and PyIP downloads were the most common.</t>
  </si>
  <si>
    <t>https://incolumitas.com/data/thesis.pdf , https://arstechnica.com/information-technology/2016/06/college-student-schools-govs-and-mils-on-perils-of-arbitrary-code-execution/</t>
  </si>
  <si>
    <t>Multiple open source packages</t>
  </si>
  <si>
    <t>PyPI, npm, and Ruby repositories</t>
  </si>
  <si>
    <t>Nikolai Philipp Tschacher</t>
  </si>
  <si>
    <t>DroidJack</t>
  </si>
  <si>
    <t>Attackers repackaged Android versions of Pokemon Go to include DroidJack malware that can access communications and geolocation data and send it to a C&amp;C server by asking for extra application permissions. The attackers put the malware-infested app on 3rd Party stores to take advantage of workarounds to the games staggered release schedule.</t>
  </si>
  <si>
    <t>https://www.theregister.co.uk/2016/07/08/malware_masquerades_as_pokemongo_game/</t>
  </si>
  <si>
    <t>Android Pokemon Go</t>
  </si>
  <si>
    <t>FossHub Compromise</t>
  </si>
  <si>
    <t xml:space="preserve">Breaches allowed attackers to serve malware-laden versions of audio processing suite Audacity and Classic Shell, achieving hundreds of downloads in the few hour that the programs were live on FossHub and overwriting the master boot record of victim computers. The attack was quickly remedied and led to an overhaul of the site's and projects' security. </t>
  </si>
  <si>
    <t>https://www.zdnet.com/article/fosshub-serves-up-mbr-compromising-versions-of-audacity-and-classic-shell/</t>
  </si>
  <si>
    <t>Audacity and Classic Shell Installer</t>
  </si>
  <si>
    <t>Fosshub</t>
  </si>
  <si>
    <t>Downloaders</t>
  </si>
  <si>
    <t>Peggle Crew</t>
  </si>
  <si>
    <t xml:space="preserve">Gooligan </t>
  </si>
  <si>
    <t>Attackers hid malware in dozens of Android apps hosted on third-party app stores in addition to direct-download links sent as texts. The app communicates device specs to a C&amp;C server; downloads a rootkit exploiting VROOT, Towelroot, and other vulnerabilities; and downloads further malicious code with root access that mimics user behavior to steal Google account credentials, inflate app ratings through Google Play, and install revenue-generating adware. The attack affected over 1 million accounts, with 57% in Asia, 19% in N. America, 15% in Africa, and 9% in Europe.</t>
  </si>
  <si>
    <t>https://blog.checkpoint.com/2016/11/30/1-million-google-accounts-breached-gooligan/</t>
  </si>
  <si>
    <t>Google Play Store</t>
  </si>
  <si>
    <t>KingSlayer</t>
  </si>
  <si>
    <t>Attackers targeted a Windows IT admin application to include malicious code under a valid signature, which could spread either by updating or downloading the application thanks to the vendor's compromised download site. The attack compromised a huge list of higher ed. institutions, military organizations, governments, banks, IT and telecom providers, contractors, and other enterprises, though the names of specific companies, including that of the initial attack vector, haven't been released. The malware installed a secondary package after C&amp;C communication that could up- and download files, execute programs, and run arbitrary shell commands, and is attributed to APT 31.</t>
  </si>
  <si>
    <t>desk</t>
  </si>
  <si>
    <t xml:space="preserve">Windows IT Admin </t>
  </si>
  <si>
    <t>Unspecificed companies</t>
  </si>
  <si>
    <t>APT 31 (Chinese)</t>
  </si>
  <si>
    <t>Ask Partner Network 2.0 Attack</t>
  </si>
  <si>
    <t>Researchers spotted a breach in the APN network, where malicious software was released under a legitimate certificate due to the hijacking of the update process. It allowed the attacker to remotely access the targetted device, steal credentials, spread through a network, and establish persistence. The attack was eventually thwarted but highlighted the risks assumed by companies pushing potentially unwanted programs (PUPs), which radically increases their vulnerable attack surfaces and attractiveness as a malware distribution vector.</t>
  </si>
  <si>
    <t>https://www.carbonblack.com/2017/03/16/second-ask-partner-network-apn-compromise-highlights-attackers-commandeering-widely-used-general-tools-sophisticated-targeted-attacks/</t>
  </si>
  <si>
    <t>APN program</t>
  </si>
  <si>
    <t>APN, Update Server</t>
  </si>
  <si>
    <t>APN users</t>
  </si>
  <si>
    <t>Operation WilySupply</t>
  </si>
  <si>
    <t>Attackers hijacked a third-party vendor's update system, installing unsigned malware on victim machines that granted them remote control and downloaded further credential stealing malware. The lack of a signature led to quick detection of the attack, which was likely made for financial gain due to  financial sector use of the third party application.</t>
  </si>
  <si>
    <t>https://www.microsoft.com/security/blog/2017/05/04/windows-defender-atp-thwarts-operation-wilysupply-software-supply-chain-cyberattack/</t>
  </si>
  <si>
    <t>3rd party software</t>
  </si>
  <si>
    <t>Unspecified</t>
  </si>
  <si>
    <t>HandBrake Attack</t>
  </si>
  <si>
    <t>The DVD ripping app HandBrake was compromised to install the Keydnap backdoor as both the direct distribution website and Homebrew version were altered. The malware prompts for an admin password and, if it gets one, to install further code that extracts password data, though the malware itself, using the Proton backdoor, contained a number of bugs.</t>
  </si>
  <si>
    <t>https://blog.malwarebytes.com/threat-analysis/mac-threat-analysis/2017/05/handbrake-hacked-to-drop-new-variant-of-proton-malware/</t>
  </si>
  <si>
    <t>HandBrake</t>
  </si>
  <si>
    <t>HandBrake Users</t>
  </si>
  <si>
    <t>Subtitles Hack</t>
  </si>
  <si>
    <t xml:space="preserve">Attackers uploaded subtitle files, usually hosted by 3rd party sites for use in conjunction with pirated movies, that contained malware. Common media players could download these automatically, allowing the malware to take complete control of the device, and vulnerabilities existed in all the most popular media players, compromising over 200 million users before updates were released. Additionally, attackers could manipulate the repository site rankings to furhter popularize their malicious subtitle files. </t>
  </si>
  <si>
    <t>https://www.theregister.co.uk/2017/05/23/malware_in_subtitles_return/</t>
  </si>
  <si>
    <t>Subtitle files</t>
  </si>
  <si>
    <t>3rd Party Hosts</t>
  </si>
  <si>
    <t>Media player users</t>
  </si>
  <si>
    <t>DVR Software Vulnerability</t>
  </si>
  <si>
    <t xml:space="preserve">Researchers discovered a flaw in XiongMai's networking software that used a default password on an unconventional port number, enabling brute force attacks against over 1 million DVRs that could create a botnet like Mirai. Most vendors would be unaware that they relied on the Chinese software in the firstplace. </t>
  </si>
  <si>
    <t>https://www.theregister.co.uk/2017/06/15/dvr_vuln_botnet_threat/</t>
  </si>
  <si>
    <t>Networking Software</t>
  </si>
  <si>
    <t>XiongMai</t>
  </si>
  <si>
    <t>DVRs</t>
  </si>
  <si>
    <t>NotPetya</t>
  </si>
  <si>
    <t>Attackers used several vulnerabilities including modified EternalBlue and EternalRomance exploits, the Mimikatz credential retriever, and a compromised update  for MEDoc, a Ukranian tax program, to deploy credential stealing ransomware through an MEDoc update. NotPetya used these credentials to spread rapidly on its own, infecting vast numbers of machines, including dozens of large companies including Maersk and  Merck &amp; Co., causing over $10 billion in damages and making it the most destructive attack to date. The inability of the malware to actually decrypt ransomed files implies that the attack, attributed to Russia, was designed to simply cause damage, primarily to Ukraine.</t>
  </si>
  <si>
    <t>https://arstechnica.com/information-technology/2017/07/heavily-armed-police-raid-company-that-seeded-last-weeks-notpetya-outbreak/</t>
  </si>
  <si>
    <t>MEDoc Update</t>
  </si>
  <si>
    <t>M.E.Doc</t>
  </si>
  <si>
    <t>MEDoc users and networked machines</t>
  </si>
  <si>
    <t>Russian State?</t>
  </si>
  <si>
    <t>HackTask</t>
  </si>
  <si>
    <t>An attacker used npm account hacktask to publish malicious files with similar names to popular npm packages like cross-env (malicious version was "crossenv"). The packages sent environment variables as strings to the server npm.hacktask.net, but the most popular compromised package was downloaded only 700 times (the others barely hit 40 each) and was caught and taken down within a few weeks.</t>
  </si>
  <si>
    <t>https://www.theregister.co.uk/2017/08/02/typosquatting_npm/</t>
  </si>
  <si>
    <t>npm account hacktask</t>
  </si>
  <si>
    <t>hacktask</t>
  </si>
  <si>
    <t>ShadowPad</t>
  </si>
  <si>
    <t>Winnti Group compromised a NetSarang server management tool, injecting malicious code into an update that would communicate system info with a C&amp;C server. The attacker could activate a more comprehensive backdoor, allowing them to steal more data and execute malicious code. The exploit was addressed quickly, but the altered software was used by hundreds of large companies, and how the update was compromised with a legitimate certificate remains unclear.</t>
  </si>
  <si>
    <t>https://www.kaspersky.com/about/press-releases/2017_shadowpad-how-attackers-hide-backdoor-in-software-used-by-hundreds-of-large-companies-around-the-world</t>
  </si>
  <si>
    <t>NetSarant server management app</t>
  </si>
  <si>
    <t>Dependent Companies</t>
  </si>
  <si>
    <t>Likely Winnti Group</t>
  </si>
  <si>
    <t xml:space="preserve">Equifax </t>
  </si>
  <si>
    <t>Attackers breached the credit score company, retrieving possible millions of SSN's, and hundreds of thousands of addresses, ID numbers, and credit card numbers. They were able to exploit a vulnerability in Apache Struts and gain access to Eqiufax databases through a dispute webportal server and slowly extracted the data over an extended period of time (there were two possible Struts vulnerabilities that could have been exploited). Bloomberg reported that there were some links to Chinese groups due to the tools used, but overall attribution is limited to moderate confidence in some state actor.</t>
  </si>
  <si>
    <t>https://www.zdnet.com/article/equifax-blames-open-source-software-for-its-record-breaking-security-breach/</t>
  </si>
  <si>
    <t>Apache Struts</t>
  </si>
  <si>
    <t>Open Source Site</t>
  </si>
  <si>
    <t>Equifax Customers</t>
  </si>
  <si>
    <t>China</t>
  </si>
  <si>
    <t xml:space="preserve">Expensive Wall </t>
  </si>
  <si>
    <t>Attackers hid malicious software in apps that evaded Google Play's screening system through encryption. The malware, once downloaded, charged user accounts and sent fraudulent premium SMS messages to profit the attackers, but it could have been modified extensively and already sent user information to a C&amp;C server, though it required SMS and internet permissions to function. It was found on about 50 apps downloaded 1-4.2 million times before they were removed, though uninstallation remained at user discretion.</t>
  </si>
  <si>
    <t>https://www.darkreading.com/application-security/expensivewall-attacks-more-than-1-million-android-users/d/d-id/1329881 , https://blog.checkpoint.com/2017/09/14/expensivewall-dangerous-packed-malware-google-play-will-hit-wallet/</t>
  </si>
  <si>
    <t>Multiple Play Story Apps</t>
  </si>
  <si>
    <t>Slovakian PyPl Attack</t>
  </si>
  <si>
    <t xml:space="preserve">Unidentified attackers uploaded packages to PyPI with names resembling popular packages. The code had modified installation files that ran a "malicious (but relatively benign) code" and was on PyPI for almost 4 months, before being taken down, though their removal doesn't eliminate them from servers that have already installed the packages. </t>
  </si>
  <si>
    <t>https://arstechnica.com/information-technology/2017/09/devs-unknowingly-use-malicious-modules-put-into-official-python-repository/ , https://www.nbu.gov.sk/skcsirt-sa-20170909-pypi/</t>
  </si>
  <si>
    <t>PyPI Repository</t>
  </si>
  <si>
    <t>CCleaner</t>
  </si>
  <si>
    <t xml:space="preserve">Attackers gained access to a Piriform developer account and used it to obtain a valid certificate to update the CCleaner installer to include malicious code that sent system specifics back to a C&amp;C server. The attack initially infected over two million computers and downloaded a second, stealthier payload onto selected systems at twenty tech companies. Researchers speculate about attributing the attack to Chinese group APT17, and while the exact contents of the second and a possible third payload have an unknown function, it is related to the ShadowPad backdoor for key logging. </t>
  </si>
  <si>
    <t>https://arstechnica.com/information-technology/2017/09/ccleaner-malware-outbreak-is-much-worse-than-it-first-appeared/ &amp; https://blog.talosintelligence.com/2017/09/ccleaner-c2-concern.html</t>
  </si>
  <si>
    <t>Avast</t>
  </si>
  <si>
    <t>IT companies</t>
  </si>
  <si>
    <t>APT 17?</t>
  </si>
  <si>
    <t>Fake WhatsApp</t>
  </si>
  <si>
    <t>Attackers uploaded a fake version of the popular messaging application WhatsApp to the Google Play Store, called Update WhatsApp. Downloaded over a million times before being removed, the application ran ads to generate revenue for the developer. Subsequent investigations revealed a large number of malicious apps on the Play Store impersonating WhatsApp and other popular downloads.</t>
  </si>
  <si>
    <t>https://www.zdnet.com/article/fake-whatsapp-app-fooled-million-android-users-on-google-play-did-you-fall-for-it/</t>
  </si>
  <si>
    <t>BankBot</t>
  </si>
  <si>
    <t>Attackers repeatedly bypassed Google Play Store's security to upload BankBot, malware that hides in applications and steals bank credentials and payment information through fake overlay windows, even if users have activated text message based 2FA. The most recent version was hidden in a functional cryptocurrency price monitoring app, and the malware asks users for a variety of permissions, using obfuscation techniques to hide in apps and exploiting an accessibility software vulnerability. It can perform other malicious actions like stealing contact info, tracking geolocation, and making phone calls.</t>
  </si>
  <si>
    <t>https://www.zdnet.com/article/bankbot-android-malware-sneaks-into-the-google-play-store-for-the-third-time/</t>
  </si>
  <si>
    <t>SCADA Systems Vulnerabilities</t>
  </si>
  <si>
    <t>Mobile apps that work inconjuction with SCADA systems overseeing ICS were found to have a staggering number and variety of vulnerabilities--147 among just 34 apps, ranging from code tampering to insecure storage, communication, and authorisation protocols. Many of the vulnerabilities simply required traffic intercepting and network access, and the apps were also vulnerable to attacks from other malicious apps on the same devices.</t>
  </si>
  <si>
    <t>https://www.theregister.co.uk/2018/01/11/scada_mobile/</t>
  </si>
  <si>
    <t>SCADA Integrated Mobile Apps</t>
  </si>
  <si>
    <t>Triton</t>
  </si>
  <si>
    <t>A likely nation-state attacker exploited flaws in an industrial plant's security to deploy Triton malware to manipulate Schneider safety system firmware to increase the system's ability to make changes and commands and eventually deploy a remote access Trojan. The malware aimed to deploy a payload after defeating the plant's safety shutdown feature, which it accidentally triggered prematurely. The attack is a rare example of an attack on industrial systems and was isolated to an unknown plant in an unknown country but could have affected any plant using Schneider safety systems.</t>
  </si>
  <si>
    <t>https://www.wired.com/story/triton-malware-dangers-industrial-system-sabotage/ , https://dragos.com/wp-content/uploads/TRISIS-01.pdf</t>
  </si>
  <si>
    <t>Schneider safety system firmware</t>
  </si>
  <si>
    <t>Schneider ICSs</t>
  </si>
  <si>
    <t>DoFoil</t>
  </si>
  <si>
    <t xml:space="preserve">Impacting around 500,000 users, an update server for BitTorrent client MediaGate was compromised, allowing attackers to backdoor its installer. After waiting for sufficient downloads of the infected installer--signed with a stolen certificate--the attackers began their attack, downloading cryptocurrency miners onto afflicted systems and obfuscating them using process hollowing and other techniques indicating a carefully prepared operation. Windows Defender caught the attack, which targetted mostly Russian, Turkish, and Ukranian systems, quickly. </t>
  </si>
  <si>
    <t>https://www.zdnet.com/article/windows-attack-poisoned-bittorrent-client-set-off-huge-dofoil-outbreak-says-microsoft/</t>
  </si>
  <si>
    <t>MediaGet</t>
  </si>
  <si>
    <t>Update server</t>
  </si>
  <si>
    <t>Russian, Turkish, and Ukranian users</t>
  </si>
  <si>
    <t>Drupal Debacle</t>
  </si>
  <si>
    <t xml:space="preserve">Drupal, a popular content and website managing software, had critical vulnerabilities that would allow attackers to take over a site and access and alter data on the site. Notably, the Panama Papers leak may have been a result of failure to update to a secure version of Drupal combined with an unpatched WordPress vulnerability. </t>
  </si>
  <si>
    <t>https://www.theregister.co.uk/2018/03/28/drupal_urgent_security_software_patch/ ,  https://www.theregister.co.uk/2016/04/07/panama_papers_unpatched_wordpress_drupal/</t>
  </si>
  <si>
    <t>Drupal</t>
  </si>
  <si>
    <t>Drupal Websites</t>
  </si>
  <si>
    <t>Panama Papers Law Firm, et al.</t>
  </si>
  <si>
    <t>Octopus Scanner Malware</t>
  </si>
  <si>
    <t>NetBeans repositories on GitHub were used as a delivery point for the Octopus Scanner malware, a backdoor specifically designed to infect NetBeans projects. The malware’s primary goal was to infect a developer’s computer and spread through NetBeans projects. The malware was capable of cataloguing NetBeans project files before embedding malicious payload both in project files and build JAR files. It also infected developer tools, subsequently infecting all projects that users of these tools are working on. As a result of the attack, 26 open source projects and the open source build process were compromised.</t>
  </si>
  <si>
    <t>https://portswigger.net/daily-swig/how-octopus-scanner-malware-attacked-the-open-source-supply-chain</t>
  </si>
  <si>
    <t>GitHub NetBeans repositories</t>
  </si>
  <si>
    <t>GitHub</t>
  </si>
  <si>
    <t>NetBeans dependent projects/ users</t>
  </si>
  <si>
    <t>Webmin 1.890 Exploit</t>
  </si>
  <si>
    <t>Webmin version 1.890 was released with an exploitable backdoor allowing remote execution with root permissions. It may have been downloaded more than 900,000 times via distribution on SourceForge and led to wide spread password and key rotation, an updated Github build process, and a retroactive audit.</t>
  </si>
  <si>
    <t>http://www.webmin.com/exploit.html</t>
  </si>
  <si>
    <t>Webmins</t>
  </si>
  <si>
    <t>Sourceforge</t>
  </si>
  <si>
    <t>Servers using software</t>
  </si>
  <si>
    <t xml:space="preserve">Windows Defender Vulnerability </t>
  </si>
  <si>
    <t>A memory corruption bug in Windows Defender would allow an attacker to execute code with LocalSystems permissions provided that they could get a victim to download a .rar file while Windows Defender is scanning, a default setting. The bug was patched before any known exploits took place, and researchers determined that a forked version of unrar resulted in a signed/unsigned integer discrepancy that caused the bug.</t>
  </si>
  <si>
    <t>https://www.theregister.co.uk/2018/04/04/microsoft_windows_defender_rar_bug/</t>
  </si>
  <si>
    <t>Windwos Defender</t>
  </si>
  <si>
    <t>Windows OS users</t>
  </si>
  <si>
    <t>GetCookies</t>
  </si>
  <si>
    <t>An attacker coded a malicious backdoor into the getcookies package that would have allowed the attacker to run and execute code remotely on a server. No packages published on npm used the package in a way that would have allowed them to be exploited, but other applications off the registry may have, and the library it ultimately infiltrated, mailparser, receives about 64,000 weekly downloads.</t>
  </si>
  <si>
    <t>https://blog.npmjs.org/post/173526807575/reported-malicious-module-getcookies</t>
  </si>
  <si>
    <t>getcookies</t>
  </si>
  <si>
    <t>npm</t>
  </si>
  <si>
    <t>dustin67</t>
  </si>
  <si>
    <t>Npm Package Hack 2018</t>
  </si>
  <si>
    <t>By altering open source package esplint-scope, attackers were able to send a user's  credential files to a C&amp;C server, including their npmjs.org login tokens, by getting access to an esplint-scope maintainer's npm account. While tokens (credentials) for up to 4,500 accounts were taken, none was exploited before site maintainers closed the vulnerability and reset all tokens issued during the time frame.</t>
  </si>
  <si>
    <t>https://www.theregister.co.uk/2018/07/12/npm_eslint/</t>
  </si>
  <si>
    <t>esplint-scope</t>
  </si>
  <si>
    <t>npm account</t>
  </si>
  <si>
    <t>NPM Trio</t>
  </si>
  <si>
    <t>Three npm packages, with hundreds of downloads each, were found to contain code using webshells that enabled remote downloads and code execution on targetted computers. The packages remained on npm for over one year before they were discovered and removed.</t>
  </si>
  <si>
    <t>https://www.zdnet.com/article/three-npm-packages-found-opening-shells-on-linux-windows-systems/</t>
  </si>
  <si>
    <t>plutov-slack-client, nodetest199, nodetest1010</t>
  </si>
  <si>
    <t>Developers using npm</t>
  </si>
  <si>
    <t xml:space="preserve">MSI Font Double Supply Chain Hack </t>
  </si>
  <si>
    <t>Attackers copied a software company's servers and modified an MSI font file to include malicious code that would run a cryptocurrency miner on a victim's system. They were then able to cause a PDF editor to update from their modified server instead of the intended one, leading any machine that update the editor to download the malicious code and run the miner. The attack was quickly uncovered due to code signing errors, a flawed attempt to modify a Windows host file, and quick detection of the mining behavior, overall affecting very few users.</t>
  </si>
  <si>
    <t>https://www.bleepingcomputer.com/news/security/microsoft-discovers-supply-chain-attack-at-unnamed-maker-of-pdf-software/</t>
  </si>
  <si>
    <t>MSI Font file</t>
  </si>
  <si>
    <t>PDF Software Users</t>
  </si>
  <si>
    <t>ZipSlip</t>
  </si>
  <si>
    <t>A vulnerability in the format of archive files (think .rar, .7z, .jar and more) would allow attackers to write files onto a system, particularly code repositories, ultimately leading to remote code execution by allowing unzips to access file paths outside what was intended and overwrite critical files. Many large companiesand repositories used vulnerable libraries, though Python and Ruby seem to have patched the issue years before the disclosure.</t>
  </si>
  <si>
    <t>https://www.securityweek.com/critical-vulnerability-addressed-popular-code-libraries, https://snyk.io/research/zip-slip-vulnerability</t>
  </si>
  <si>
    <t>Multiple language libraries</t>
  </si>
  <si>
    <t>Distributed</t>
  </si>
  <si>
    <t>Systems unzipping malicious files</t>
  </si>
  <si>
    <t>Apple Code Signing Vulnerability</t>
  </si>
  <si>
    <t>Attackers could send two files--a legitimate Apple-signed file with an invalid CPU_TYPE header value and a malicious file--as a Fat/Universal file and pass through a third party code-signing check to sneak in malware due to misinterpreted code signing API procedures. The bypass requires no admin rights or memory corruption bugs and simply takes advantage of an absent CA root check in the configuration and execution sequencing.</t>
  </si>
  <si>
    <t>https://www.theregister.co.uk/2018/06/12/apple_code_signing_flaw/</t>
  </si>
  <si>
    <t>Apple codesigning check</t>
  </si>
  <si>
    <t>Apple OS</t>
  </si>
  <si>
    <t>TicketMaster Card Skimming Web</t>
  </si>
  <si>
    <t>Attackers from the group Magecart managed to alter 3rd party code on TicketMaster's sites from at least four companies--Inbenta, PushAssist, Clarity Connect, and Cloud Annex-- at least once through a JavaScript vulnerability to skim payment information from customers. At least 800 other e-commerce sites contained similarly altered code, and 40,000 TicketMaster customers were affected.</t>
  </si>
  <si>
    <t>https://www.zdnet.com/article/ticketmaster-breach-was-part-of-a-larger-credit-card-skimming-effort-analysis-shows/</t>
  </si>
  <si>
    <t>Multiple 3rd Party Scripts</t>
  </si>
  <si>
    <t>TicketMaster Customer Service Interface</t>
  </si>
  <si>
    <t>TicketMaster Customers</t>
  </si>
  <si>
    <t>Magecart</t>
  </si>
  <si>
    <t>Operation Red Signature</t>
  </si>
  <si>
    <t>Threat actors compromised the update server of a remote support solutions provider to deliver a remote access tool (9002 RAT) through the update process. The attackers first stole company certificates before configuring the update server; 9002 RAT also installed multiple malicious tools, including an SQL database password dumper and an exploit tool for IIS, into targeted servers and databases. The attack was carefully targeted at organizations in South Korea; the update server would only deliver malicious files if the client was within range of IP address of one of the targeted organizations.</t>
  </si>
  <si>
    <t>https://blog.trendmicro.com/trendlabs-security-intelligence/supply-chain-attack-operation-red-signature-targets-south-korean-organizations/</t>
  </si>
  <si>
    <t>Malicious update files</t>
  </si>
  <si>
    <t>Update server of a remote support solutions provider</t>
  </si>
  <si>
    <t>Specific list of dependent South Korean organizations</t>
  </si>
  <si>
    <t>RubyGems Backdoor</t>
  </si>
  <si>
    <t>Attackers inserted malicious code on RubyGems versions 1.6.10-1.6.13 of rest_client from a compromised account, downloaded to about 1,000 machines. That code allowed the remote execution of code via a pastebin reference to a server, reportedly to mine cryptocurrency. In response, an updated gem was released (1.6.14), and security practices and policies for maintainers and 2FA were proposed for adoption.</t>
  </si>
  <si>
    <t>https://arstechnica.com/information-technology/2019/08/the-year-long-rash-of-supply-chain-attacks-against-open-source-is-getting-worse/ , https://github.com/rest-client/rest-client/issues/713#issuecomment-522967049</t>
  </si>
  <si>
    <t>rest-client</t>
  </si>
  <si>
    <t>RubyGems</t>
  </si>
  <si>
    <t>Google Play Store Misfire</t>
  </si>
  <si>
    <t>Attackers laced  at least 145 Google Play Store apps with malware formatted as Windows executables. Researchers speculate that the apps, harmless on the Android platforms that would download them from the Google Play Store, may have been created by a developer with a compromised development environment on a Windows system trying to spread malware. The apps were pulled.</t>
  </si>
  <si>
    <t>https://www.zdnet.com/article/malicious-android-apps-infected-with-windows-keyloggers-pulled-from-google-play/</t>
  </si>
  <si>
    <t>None</t>
  </si>
  <si>
    <t>Malicious Firefox Add-Ons</t>
  </si>
  <si>
    <t>23 Firefox extensions that logged users browsing history were removed by Mozilla and disabled in users' browsers after being flagged by a researcher. These included an add-on with almost a quarter of a million users, sending their browsing histories to a server in Germany. Some add-ons were configured to allow remote code execution, only prevented by an error on the attackers' part in 7 out of 10 such instances. Some of the add-ons used sophisticated obfuscation techniques to hide their malicious intent. They appealed to users looking to manage ad pop ups and cookie privacy in their browser, and at least one was advertised in a privacy post on the Mozilla blog. It is unclear to what extent designer mistakes are responsible as opposed to malicious intent.</t>
  </si>
  <si>
    <t>https://www.bleepingcomputer.com/news/security/mozilla-removes-23-firefox-add-ons-that-snooped-on-users/, https://www.reddit.com/r/firefox/comments/96715s/make_your_firefox_browser_a_privacy_superpower/e3z8qt0/</t>
  </si>
  <si>
    <t>Compromised Mozilla Firefox Add-Ons</t>
  </si>
  <si>
    <t>Attacker-made add-ons in Mozilla add-on library</t>
  </si>
  <si>
    <t>Add-on downloaders</t>
  </si>
  <si>
    <t>PhantomLance</t>
  </si>
  <si>
    <t>Attackers connected to APT 32, or OceanLotus, used a variety of techniques to sneak malware into various browser cleanup apps on the Google Play Store. The apps, though detected only as far back as 2018, may have been communicating with a command and control server established all the way back in 2015. They sent device specs to the server to allow the attackers, suspected to be a Vietnamese state-backed group, to download custom-designed malware onto target devices, likely for espionage. The campaign was marked by diligent opsec.</t>
  </si>
  <si>
    <t>https://arstechnica.com/information-technology/2020/04/sophisticated-android-backdoors-have-been-populating-google-play-for-years/, https://securelist.com/apt-phantomlance/96772/</t>
  </si>
  <si>
    <t>Android Users</t>
  </si>
  <si>
    <t>APT 32 / Ocean Lotus (Vietnam)</t>
  </si>
  <si>
    <t>AppleJeus</t>
  </si>
  <si>
    <t>Attackers linked to APT Lazarus carried out a series of attacks based on tricking victims into installing an attacker-made application supposedly for use in trading cryptocurrencies. Rather than including malicious software directly in the download, the attackers pushed it onto victim systems in an update for the application. The application included versions for MacOS and Windows machines and also claimed that a Linux version was forthcoming, and some were distributed over Telegram channels. Final payloads used the FallChill malware or other custom packages in order to install a remote backdoor on victim machines.</t>
  </si>
  <si>
    <t>https://www.kaspersky.com/about/press-releases/2020_lazarus-enhances-capabilities-in-applejeus-cryptocurrency-attack
https://us-cert.cisa.gov/ncas/alerts/TA17-318A</t>
  </si>
  <si>
    <t>Celas Trade Pro</t>
  </si>
  <si>
    <t>Celas/APT Lazarus</t>
  </si>
  <si>
    <t>App downloaders</t>
  </si>
  <si>
    <t>APT Lazarus (North Korea)</t>
  </si>
  <si>
    <t xml:space="preserve">Adware Doctor Malware </t>
  </si>
  <si>
    <t>An extremely popular app on Apple's App Store called Adware Doctor (along with two other apps frome the same developer) would request access to user files and send browser history files to a server in China. The app seemingly found a way out of the application sandbox to access the data, and Apple lagged in pulling it from the store, which is much more secure than its Android counterpart. The app had reached the number one spot on Apple's paid utility app rankings, and other apps using the same techniques were identified and pulled.</t>
  </si>
  <si>
    <t>https://techcrunch.com/2018/09/07/a-top-tier-app-in-apples-mac-app-store-will-steal-your-browser-history/</t>
  </si>
  <si>
    <t>Adware Doctor</t>
  </si>
  <si>
    <t>iOS Users</t>
  </si>
  <si>
    <t>Yongming Zhang</t>
  </si>
  <si>
    <t xml:space="preserve">SuperMicro BMC Vulnerabilities </t>
  </si>
  <si>
    <t>Similar to iDRACula, Supermicro's baseboard management controllers didn't verify code signatures on firmware updates. Attackers would be hypothetically able to install incredibly stealthy and persistent malware once they had some kind of machine or network access and some technical capabilities.</t>
  </si>
  <si>
    <t>https://www.theregister.co.uk/2018/09/07/supermicro_bmcs_hole/</t>
  </si>
  <si>
    <t>BMC Firmware</t>
  </si>
  <si>
    <t>Supermicro BMC's</t>
  </si>
  <si>
    <t>Dependent Machines</t>
  </si>
  <si>
    <t>Ceph and Inktank</t>
  </si>
  <si>
    <t>Attackers accessed the sites of both Ceph and Inktank, allowing for the potential compromise of signing keys and some user information. The sites were rebuilt, new keys generated, and code resigned, but Red Hat (the owner of the sites) didn't determine how the breach occurred or if any code had been compromised and downloaded before the breach's discovery.</t>
  </si>
  <si>
    <t>https://www.securityweek.com/red-hat-warns-ceph-website-breach</t>
  </si>
  <si>
    <t>Ceph and Inktank code</t>
  </si>
  <si>
    <t>Red Hat</t>
  </si>
  <si>
    <t>iDRACula</t>
  </si>
  <si>
    <t>versions repaired the bug by requiring Dell signatures on iDRAC code.</t>
  </si>
  <si>
    <t>https://www.theregister.co.uk/2018/10/03/idrac_dell_server_firmware/</t>
  </si>
  <si>
    <t>iDRAC</t>
  </si>
  <si>
    <t>Motherboard Controllers</t>
  </si>
  <si>
    <t>VestaCP</t>
  </si>
  <si>
    <t>Attackers altered an open source VestaCP installation script to include code sending admin credentials to vestacp.com, which the attackers could retrieve and use to  infect compromised servers with ChaChaDDoS software via SSH, coopting them for DDoS attacks. How the initial script modification was made remains unclear, as does the exact number of machines affected and the extent to which patches were able to remedy the vulnerability.</t>
  </si>
  <si>
    <t>https://arstechnica.com/information-technology/2018/10/two-new-supply-chain-attacks-come-to-light-in-less-than-a-week/</t>
  </si>
  <si>
    <t>VestaCP Installation Script</t>
  </si>
  <si>
    <t>DDoS Targets</t>
  </si>
  <si>
    <t>Colourama</t>
  </si>
  <si>
    <t xml:space="preserve">Attackers put  their package "colourama," resembling the popular "colorama" package, into the PyPI open-source repository, including an installer for malware designed to divert bitcoin payments into the attacker's wallet by intervening in the copy and paste process. The package was downloaded at least 171 times excluding mirrors, compared to millions of downloads of colorama. </t>
  </si>
  <si>
    <t>colorama</t>
  </si>
  <si>
    <t>Google Play Gaming Attack</t>
  </si>
  <si>
    <t>Attackers uploaded 13 driving games with malicious code to the google play store, garnering almost 600,000 downloads before being yanked. To users, the apps appeared to crash, while in reality they uploaded malware that gave them network access and deleted the apps icon, though further functionality has yet to be determined.</t>
  </si>
  <si>
    <t>https://techcrunch.com/2018/11/20/half-a-million-android-users-tricked-into-downloading-malware-from-google-play/</t>
  </si>
  <si>
    <t>JavaScript 2018 Backdoor</t>
  </si>
  <si>
    <t>Attacker Right9ctrl gained legitimate control over popular JavaScript library Event-Stream and inserted a dependency on the Flatmap-Stream library, which contained malicious code that would infiltrate Copay, a wallet app. Once inside, it stole private keys, and wallet information and sent them to the attacker to generate cryptocurrency profits. The library was downloaded up to 2 million times per week and subsequent versions without malware were released to further obfuscate the encrypted payload. Right9ctrl was given legitimate access by simply emaliling the original package owner and asking to be allowed to help maintain it.</t>
  </si>
  <si>
    <t>https://www.zdnet.com/article/hacker-backdoors-popular-javascript-library-to-steal-bitcoin-funds/</t>
  </si>
  <si>
    <t>Event-Stream</t>
  </si>
  <si>
    <t>Right9ctrl</t>
  </si>
  <si>
    <t>Wallet application</t>
  </si>
  <si>
    <t>Kubernetes</t>
  </si>
  <si>
    <t>Attackers could use the Kubernetes API to connect to a server and send arbirary requests through the API server's TLS connection, allowing them to steal data, inject code, and crash applications. The attack would leave minimal footprint.</t>
  </si>
  <si>
    <t>https://www.theregister.co.uk/2018/12/03/kubernetes_flaw_cve_2018_1002105/</t>
  </si>
  <si>
    <t>Kubernetes Repository</t>
  </si>
  <si>
    <t>Malicious Python Libraries</t>
  </si>
  <si>
    <t>The python security team removed 2 malicious python libraries from the Python Package Index. The 2 libraries (“python3-dateutil” and “jeIlyfish”), created using typosquatting, executed a coded Python file that would exfiltrate SSH and GPG keys from the projects of infected developers. The likely goal of the project was use the stolen credentials to compromise additional Python projects.</t>
  </si>
  <si>
    <t>https://www.zdnet.com/article/two-malicious-python-libraries-removed-from-pypi/</t>
  </si>
  <si>
    <t>Python libraries</t>
  </si>
  <si>
    <t>Python Package Index</t>
  </si>
  <si>
    <t>Python users &amp; projects</t>
  </si>
  <si>
    <t>olgired2017</t>
  </si>
  <si>
    <t>PHP PEAR backdoor</t>
  </si>
  <si>
    <t>The main executable offered by PEAR, the original PHP package managing site, was found to have been compromised with a backdoor  installed in it. While the exact use of the backdoor was unclear, it likely would have given attackers significant venues within victim machines. Though the executeable is not often updated, PHP is behind a huge proportion of websites, giving the attack a potentially vast reach.</t>
  </si>
  <si>
    <t>https://www.zdnet.com/article/mystery-still-surrounds-hack-of-php-pear-website/</t>
  </si>
  <si>
    <t>go-pear.phar</t>
  </si>
  <si>
    <t>PEAR</t>
  </si>
  <si>
    <t>Downloaders of compromised executable</t>
  </si>
  <si>
    <t>Golduck</t>
  </si>
  <si>
    <t>Researchers uncovered 14 Apple store apps that were communicating with a server that previously had been communicating with an Android app malware known as Golduck. The Android version enabled root access code execution on 10 million devices, including SMS payment, while the Apple version seemed to only send user data and some IP addresses and geolocation info too. The apps didn't contain any malicious code themselves, but they could allow an attacker to mount a phishing attack in their adspace (not really that notable).</t>
  </si>
  <si>
    <t>https://techcrunch.com/2019/01/05/dozen-iphone-apps-linked-to-golduck-malware/</t>
  </si>
  <si>
    <t xml:space="preserve">Malicious Chrome Extensions </t>
  </si>
  <si>
    <t>500 Google Chrome browser extensions were discovered secretly uploading private browsing data to attacker-controlled servers, and redirecting victims to malware-laced websites. The malicious extensions were part of a broader malvertising campaign and purported to offer advertising as a service – they were downloaded millions of times by Chrome users. While the attacker has not been publicly identified, researchers believe that this campaign was active since January 2019, and that the responsible group may have been active since the early 2010s.</t>
  </si>
  <si>
    <t>https://threatpost.com/500-malicious-chrome-extensions-millions/152918/</t>
  </si>
  <si>
    <t>Chrome web store</t>
  </si>
  <si>
    <t>Chrome web store users</t>
  </si>
  <si>
    <t xml:space="preserve">SneakerBots </t>
  </si>
  <si>
    <t>An intricate network of over 300 github dummy accounts allowed an attacker to boost the profile of a backdoored version of the Jxplorer installer, which would run Powershell to install blazebot, remote access tools, and other code, and send github information back to a C&amp;C server. The malware turned infected machines into high-end sneaker bidding bots to generate profit for the attacker. The repositories were taken down by github, except the one containing blazebot.</t>
  </si>
  <si>
    <t>https://nakedsecurity.sophos.com/2019/03/07/backdoored-github-accounts-spewed-secret-sneakerbot-software/</t>
  </si>
  <si>
    <t>Jxplorer</t>
  </si>
  <si>
    <t>Sneaker Bidding</t>
  </si>
  <si>
    <t>Agama Wallet Hack</t>
  </si>
  <si>
    <t>An update to npm package electron-native-notify contained malicious code that could steal cryptocurrency seeds and login information from users of Agama, an old Komodo wallet application that depended on the code. The malware infiltrated the app by its inclusion in the EasyDEX-GUI application, which Agama in turn relied on. Interestingly, upon finding the exploit, the security team used it to "steal" the vulnerable funds and store them in safe wallets before alerting users who could reclaim the funds, totalling over $13 million.</t>
  </si>
  <si>
    <t>https://www.zdnet.com/article/cryptocurrency-startup-hacks-itself-before-hacker-gets-a-chance-to-steal-users-funds/</t>
  </si>
  <si>
    <t>electron-native-notify (version 1.1.6) JavaScript library</t>
  </si>
  <si>
    <t>Agama wallet app</t>
  </si>
  <si>
    <t>Agama wallet app users</t>
  </si>
  <si>
    <t>Second Winnti Group Gaming Attack</t>
  </si>
  <si>
    <t>The Winnti Group targeted two games and a gaming application, installing malicious code that installed a backdoor allowing attackers to run executables from any given URL, to disable the malware, and to communicate with C&amp;C servers. The code wouldn't run on any system configured in Russian or Chinese and primarily afflicted users in Thailand, the Philippines, Hong Kong, and Taiwan, though other countries were involved.</t>
  </si>
  <si>
    <t>welivesecurity.com/2019/03/11/gaming-industry-scope-attackers-asia/</t>
  </si>
  <si>
    <t>Three gaming services</t>
  </si>
  <si>
    <t>Three distinct gaming companies</t>
  </si>
  <si>
    <t>Players</t>
  </si>
  <si>
    <t>Winnti Group</t>
  </si>
  <si>
    <t>SimBad</t>
  </si>
  <si>
    <t>Attackers disguised malware in an advertising SDK called RXDrioder that infected 206 Android apps downloaded collectively 150 million times. The malware can show ads outside of applications, open app stores and direct users to other downloads, hide its icon to inhibit uninstallation, open URLs, and even download other malware and applications. The attackers could use the advertising and application downloads to generate revenue and conduct fishing attacks. The compromised apps were taken down.</t>
  </si>
  <si>
    <t>https://www.helpnetsecurity.com/2019/03/13/mobile-adware-and-data-stealing-campaigns/</t>
  </si>
  <si>
    <t>RXDrioder</t>
  </si>
  <si>
    <t xml:space="preserve">Unknown </t>
  </si>
  <si>
    <t xml:space="preserve">Operation Sheep </t>
  </si>
  <si>
    <t>Attackers  compromised 12 Android apps by inserting malicious code into a data-scraping SDK, SWAnalytics, achieving over 111 million application downloads. The code uploads user contact lists, login info, system specs, and geolocation to Hangzhou Shun Wang Technologies C&amp;C servers whenever it detects a phone reboot or the opening of an infect app, and it spread through 3rd party Chinese app stores-- Tencent Myapp, Wandoujia, Huawei App Store, and Xiaomi App Store. The apps might still be up, and it is assumed the attackers profited from bundling and selling the data.</t>
  </si>
  <si>
    <t>https://www.trendmicro.com/vinfo/hk-en/security/news/mobile-safety/android-malware-campaigns-simbad-adware-and-operation-sheep-reportedly-installed-250-million-times</t>
  </si>
  <si>
    <t>SWAnalytics</t>
  </si>
  <si>
    <t>ShadowHammer</t>
  </si>
  <si>
    <t>Attackers--possibly linked to the group that conducted the similar ShadowPad attack in 2017, called Barium--obtained two legitimate ASUS certificates to push updates with malicious code to up to one million machines. The code targeted about 600 hardcoded MAC addresses, including an ethernet hub, and downloaded a second backdoor onto those systems. The attack was also linked to attacks on at least six other companies using the same stolen certificate technique, where the malware collected user information.</t>
  </si>
  <si>
    <t>https://www.vice.com/en_us/article/pan9wn/hackers-hijacked-asus-software-updates-to-install-backdoors-on-thousands-of-computers</t>
  </si>
  <si>
    <t>ASUS update</t>
  </si>
  <si>
    <t>ASUS update server</t>
  </si>
  <si>
    <t>ASUS machines</t>
  </si>
  <si>
    <t>Possibly BARIUM</t>
  </si>
  <si>
    <t>bootstrap-sass</t>
  </si>
  <si>
    <t>An attacker replaced a popular repository "bootstrap-sass" with a malicious version on the official RubyGems repository. The malicious version would allow for remote code execution, and many users may have been affected, as the original package was downloaded over 28 million times. The malicious version was quickly removed, but affected users needed to update to alternative versions.</t>
  </si>
  <si>
    <t>https://snyk.io/blog/malicious-remote-code-execution-backdoor-discovered-in-the-popular-bootstrap-sass-ruby-gem/</t>
  </si>
  <si>
    <t>boostrap-sass package</t>
  </si>
  <si>
    <t>RubyGems repository</t>
  </si>
  <si>
    <t>Exodus spyware</t>
  </si>
  <si>
    <t>Exodus spyware was disguised as service apps from Italian and Turkmen telecommunications providers and uploaded to the Google Play Store and Apple enterprise workflows. The first stage of the Android version of the spyware acts as a dropper and collects some basic identifying information about the device to check for a valid target. It would then download and execute stage 2, which had most of the data collection and exfiltration capabilities. The Apple version relied on users inadvertently granting permissions to the app. While the apps were directly uploaded to the Google Play Store, the malicious app developer obtained a legitimate Apple certificate for enterprise distribution rather than attempting to upload directly to the Apple App Store. The malicious apps were uploaded to the Google Play store multiple times.</t>
  </si>
  <si>
    <t>https://www.wired.com/story/exodus-spyware-ios/</t>
  </si>
  <si>
    <t>Malicious spyware</t>
  </si>
  <si>
    <t>Google Play store</t>
  </si>
  <si>
    <t>App users</t>
  </si>
  <si>
    <t>eSurv</t>
  </si>
  <si>
    <t>Pulse Connect Secure</t>
  </si>
  <si>
    <t>Pulse Secure's VPN and Secure Connect products contained vulnerabilities allowing root-permissioned remote code execution by attackers during .TAR extraction. UNC2717 and UNC2630 were found to be exploiting the vulnerabilities, targetting Western entities focused on technology, transport, defense, and government among other sectors.</t>
  </si>
  <si>
    <t>https://thehackernews.com/2021/08/pulse-secure-vpns-get-new-urgent-update.html</t>
  </si>
  <si>
    <t>.TAR archive files</t>
  </si>
  <si>
    <t>Pulse Secure Connect and VPN</t>
  </si>
  <si>
    <t>Pulse Secure Connect and VPN Users</t>
  </si>
  <si>
    <t>UNC2717 and UNC2630 (China?)</t>
  </si>
  <si>
    <t>iLnkP2P</t>
  </si>
  <si>
    <t>iLnkP2P, an IoT software to connect recording devices to remote user access, had minimal security protocols, allowing attackers to discover, perform MitM attacks on, and steal passwords for 2 million vulnerable devices, many of which were default factory passwords, potentially accessing camera feeds. Interestingly, logistical challenges, UID vulnerabilities, and low update compliance mean these vulnerabilities are unlikely to be patched at any point in the future.</t>
  </si>
  <si>
    <t>https://krebsonsecurity.com/2019/04/p2p-weakness-exposes-millions-of-iot-devices/</t>
  </si>
  <si>
    <t>IoT Devics</t>
  </si>
  <si>
    <t>IoT Devices</t>
  </si>
  <si>
    <t>Dutch Huawei</t>
  </si>
  <si>
    <t>Dutch intelligence agencies indicated that Huawei components were providing a backdoor into major telecoms customer databases. At the same time, US security firm analysis found an elevated number of firmware vulnerabilities on Huawei devices (55% of firmware images),  supporting Dutch and other claims, though not implying deliberate sabotage. The devices were significantly more vulnerable than rival companies' equivalents, including hardcoded passwords</t>
  </si>
  <si>
    <t xml:space="preserve">https://www.reuters.com/article/us-netherlands-huawei-tech/dutch-spy-agency-investigating-alleged-huawei-backdoor-volkskrant-idUSKCN1SM0UY , https://www.wsj.com/articles/huawei-telecom-gear-much-more-vulnerable-to-hackers-than-rivals-equipment-report-says-11561501573 </t>
  </si>
  <si>
    <t>Huawei device firmware</t>
  </si>
  <si>
    <t>Huawei</t>
  </si>
  <si>
    <t>ThrangryCat</t>
  </si>
  <si>
    <t xml:space="preserve">Dual vulnerabilities in Cisco routers would allow attackers to remotely access and attack large networks through FPGA bitstream manipulation and root command execution in a Linux shell, even bypassing boot processes to prevent future remedial updates. The vulnerabilities affect tens of millions of devices and are hardware based, meaning that firmware patches will likely be incomplete fixes. </t>
  </si>
  <si>
    <t>https://www.sdxcentral.com/articles/news/thrangrycat-attacks-cisco-switches-routers-firewalls/2019/05/</t>
  </si>
  <si>
    <t xml:space="preserve">Triada </t>
  </si>
  <si>
    <t>Android devices as prepackaged firmware by injecting it into the system library. The modular program hides in a machine's RAM, runs each time an app makes a system log, and infects the core OS process Zygote, making removal challenging. The malware infected 42 smartphone models that included the program preinstalled (unknown methodology), and it could send systems and user data to C&amp;C servers and even interfere with SMS in-app payments to steal money, along with install further malware.</t>
  </si>
  <si>
    <t>https://krebsonsecurity.com/2019/06/tracing-the-supply-chain-attack-on-android-2/ , https://security.googleblog.com/2019/06/pha-family-highlights-triada.html</t>
  </si>
  <si>
    <t>Android firmware</t>
  </si>
  <si>
    <t>Android System Library</t>
  </si>
  <si>
    <t>Blazefire</t>
  </si>
  <si>
    <t>Lodash Prototype Pollution</t>
  </si>
  <si>
    <t>A high-severity prototype pollution security vulnerability was detected in all versions of Lodash, a popular JavaScript library that contains tools to simplify programming with strings, numbers, arrays, functions, and objects. The vulnerability, assigned as CVE-2019-10744, enables attackers to modify a web application's JavaScript object prototype -- if an attacker manages to inject properties into existing JavaScript language construct prototypes and manipulate these attributes to overwrite or pollute, it could affect how the application processes JavaScript objects through the prototype chain, leading to a denial of service issue or a remote code execution vulnerability. The vulnerability potentially affects a large number of frontend projects due to the popularity of lodash (downloaded more than 80 million times per month).</t>
  </si>
  <si>
    <t>https://thehackernews.com/2019/07/lodash-prototype-pollution.html</t>
  </si>
  <si>
    <t>Lodash npm library</t>
  </si>
  <si>
    <t>npm repository</t>
  </si>
  <si>
    <t>All downstream projects</t>
  </si>
  <si>
    <t>strong_password attack</t>
  </si>
  <si>
    <t>An unidentified attacker gained access to a RubyGems account, took ownership of a gem called strong_password, and granted access and ownership to a dummy account which released an edited update of the gem. The update included code adding a backdoor allowing the attacker to silently execute remote code in production at will via an empty exception handler. It was discovered through noticing an absent changelog and a gap in versioning consistency, and it was downloaded at least 537 times.</t>
  </si>
  <si>
    <t>https://withatwist.dev/strong-password-rubygem-hijacked.html</t>
  </si>
  <si>
    <t>strong_password</t>
  </si>
  <si>
    <t>Lenovo</t>
  </si>
  <si>
    <t>Eclypsium researchers discovered vulnerabilities in Lenovo ThinkServer firmware (and other servers made by Acer, AMAX, Bigtera, Ciar, Penguin Computing, and sysGen) in baseboard management controllers (BMCs), sourced to Vertiv. The firmware didn't verify update signatures and contained a command injection vulnerability, which would allow the attacker to run code in the BMC, persist through common incident responses, and even brick the BMC permanently by denying further firmware updates. Some versions of the vulnerability cannot be fixed, though Lenovo issued patches for the command injection vulnerability.</t>
  </si>
  <si>
    <t>https://www.cyberscoop.com/lenovo-firmware-flaw-eclypsium-research/ &amp; https://eclypsium.com/2019/07/16/vulnerable-firmware-in-the-supply-chain-of-enterprise-servers/</t>
  </si>
  <si>
    <t>Vertiv BMC Firmware</t>
  </si>
  <si>
    <t>Lenovo ThinkServers</t>
  </si>
  <si>
    <t>Server users</t>
  </si>
  <si>
    <t>SourMint</t>
  </si>
  <si>
    <t xml:space="preserve">Mintegral, a Chinese advertising platform for mobile apps, provided developers with an SDK that was able to hijack ad clicks from users. Even if users clicked on an ad that wasn't provided via Mintegral's SDK, it would intercept the click and trick the iOS operating system into thinking the click was on one of its own advertisements. The ad SDK also extracted some  data from users who downloaded apps that utilized it with some sophisticated obfuscation. The compromised SDK was found in 1200 apps downloaded some 300 million times. A second disclosure found that the SDK could also enable remote code execution. </t>
  </si>
  <si>
    <t>https://cyware.com/news/sourmint-api-could-be-used-to-target-ios-users-via-supply-chain-attacks-ace15bd7</t>
  </si>
  <si>
    <t>iOS and GPS Apps</t>
  </si>
  <si>
    <t>Apple App Store and Google Play Store</t>
  </si>
  <si>
    <t>Android and iOS users</t>
  </si>
  <si>
    <t xml:space="preserve">Avaya Firmware </t>
  </si>
  <si>
    <t>An unpatched bug in open-source software used by Avaya phones would allow attackers to expoit a stack overflow vulnerability and either crash systems or run arbitrary code from root. 90% of Fortune 500 companies use Avaya technology, including the series 9600 phone that was vulnerable for at least a decade but has now been patched.</t>
  </si>
  <si>
    <t>https://www.zdnet.com/article/decade-old-remote-code-execution-bug-found-in-phone-used-by-up-to-90-percent-of-fortune-500/</t>
  </si>
  <si>
    <t>Open Source Code</t>
  </si>
  <si>
    <t>Avaya Phones</t>
  </si>
  <si>
    <t>All Dependent Companies</t>
  </si>
  <si>
    <t>Microsoft Kernel</t>
  </si>
  <si>
    <t xml:space="preserve">Eclypsium researchers discovered that over 40 kernel drivers used by more 20 different hardware vendors were coded such that user applications could get the drivers to execute read/write functions in more highly privileged Windows OS areas, like the Windows kernel, without restriction. The attacker would have to have already gained access to the system, but similar driver-enabled attacks in the wild have been observed. </t>
  </si>
  <si>
    <t>https://www.zdnet.com/article/researchers-find-security-flaws-in-40-kernel-drivers-from-20-vendors/</t>
  </si>
  <si>
    <t>Driver firmware</t>
  </si>
  <si>
    <t>Over 40 drivers from 20 different vendors</t>
  </si>
  <si>
    <t>bb-builder</t>
  </si>
  <si>
    <t>All versions of the npm package bb-builder were found to contain malicious code, deemed of critical severity. The malicious package  sent  secret keys and login information from Windows operating systems to a remote server. It installed a Windows executable file onto a users’ computer. The npm repository team pulled the package from the repository and advised all users to remove the package from all devices. Some developers--at least a few dozen--had mistakenly installed the package already, but no dependencies were listed.</t>
  </si>
  <si>
    <t>https://cyware.com/news/malicious-package-that-stole-login-credentials-from-windows-users-gets-removed-from-npm-repository-c2271305</t>
  </si>
  <si>
    <t>bb-builder package</t>
  </si>
  <si>
    <t>All downstream users</t>
  </si>
  <si>
    <t>Backdoor.Syskit.</t>
  </si>
  <si>
    <t>Attackers from the Tortoiseshell group gained access to several computers through an unknown vulnerability (possibly a web server) to target at least 11 mainly Saudi Arabian IT providers. The Backdoor.Systkit  malware they deployed retrieved system and user data from hundreds of machines. Symantec believes it is the first step in a larger SSCA, as IT providers are an ideal stepping stone for broader access to their tools and customer base, and they found evidence of use of improved variants of leaked malware tools like BondUpdater.</t>
  </si>
  <si>
    <t>&amp; https://www.symantec.com/blogs/threat-intelligence/tortoiseshell-apt-supply-chain</t>
  </si>
  <si>
    <t>IT Companies</t>
  </si>
  <si>
    <t>IT Providers</t>
  </si>
  <si>
    <t>Tortoiseshell</t>
  </si>
  <si>
    <t>Attack on Egyptian Human Rights Activists</t>
  </si>
  <si>
    <t>Attackers, believed to be linked to the Egyptian government, crafted applications that used OAuth Phishing (application requests for account access that can originate legitimately, say to fill a calendar app). A phishing email pretending to be from Google would refer to an app named "Secure Mail," which would in turn request Google account access. Similar attacks were made using Yahoo, Outlook, and Hotmail accounts, and once granted access, attackers could steal emails. Similarly, about 5,000 downloads of malicious mobile apps from the Google Play Store would enable attackers to view call log information.</t>
  </si>
  <si>
    <t>https://www.cyberscoop.com/egypt-hacking-check-point-technologies/</t>
  </si>
  <si>
    <t>Egyptian Human Rights Activists</t>
  </si>
  <si>
    <t>Abiss (CCleaner v.2 )</t>
  </si>
  <si>
    <t>Attackers used stolen credentials to breach the network of Avast, the software company behind the previously-hacked software cleaning tool CCleaner. Avast halted an upcoming release of CCleaner, revoked its code signing certificates, and warned users. The attack seemed to aim to steal intellectual property from users and may have originated with a Chinese state-sponsored group.</t>
  </si>
  <si>
    <t>https://www.cyberscoop.com/avast-attack-ccleaner/</t>
  </si>
  <si>
    <t>Avast Update Server</t>
  </si>
  <si>
    <t>Corporate Users</t>
  </si>
  <si>
    <t>NordVPN attack</t>
  </si>
  <si>
    <t>Attackers compromised remote management software (either iLO or iDRAC) used by the owner of a single server rented to NordVPN, gaining access to some of its components and data, including software files, cryptography keys, and a since expired TLS certificate. They would have been able to spoof a nordvpn.com website and monitor webtraffic and DNS lookups for up to 200 users of the service, which is designed to keep web browsing anonymous. Additionally, an Open VPN configuration and some private keys were leaked, though the incident's immediate connection to the server issue is unclear.</t>
  </si>
  <si>
    <t>https://www.theregister.co.uk/2019/10/21/nordvpn_security_issue/</t>
  </si>
  <si>
    <t>iLO/iDRAC</t>
  </si>
  <si>
    <t>NordVPN Server</t>
  </si>
  <si>
    <t>NordVPN Users</t>
  </si>
  <si>
    <t>Apple's App Store 18</t>
  </si>
  <si>
    <t>Attackers snuck adware code into 18 apps on the Apple app store, allowing the applications to quietly run ads in the background and generate revenue for the attackers. The apps employed a number of stealthy techniques, including a delay before running the ads and only  when a SIM card was present, evading security checks. The iOS store is usually very secure from malicious apps, making this one of few notable exceptions</t>
  </si>
  <si>
    <t>https://www.wired.com/story/apple-app-store-malware-click-fraud/</t>
  </si>
  <si>
    <t>ZombieLoad v2</t>
  </si>
  <si>
    <t xml:space="preserve">This vulnerability, a more serious version of the similar ZombiLoad, is a consequence of speculative execution, in which processors try to increase their efficiency by preloading what they guess the next set of instructions will be. V1 could steal sensitive data by monitoring the chip's speculative processes, which occur in an unsecured part of memory, and trickign the processor into reading from memory buffers that could contain the valuable information. V2 demonstrated the insufficiency of Intel's patches and also added the ability to manipulate the CPU into reverting to an older memory state. Both vulnerabilities require extremely complex exploitation though, in addition to prior system access, making their use very unlikely. </t>
  </si>
  <si>
    <t>https://www.zdnet.com/article/intels-cascade-lake-cpus-impacted-by-new-zombieload-v2-attack/</t>
  </si>
  <si>
    <t>Intel CPU firmwre</t>
  </si>
  <si>
    <t>Intel</t>
  </si>
  <si>
    <t>All dependent machines</t>
  </si>
  <si>
    <t xml:space="preserve">Sandworm Android Attack </t>
  </si>
  <si>
    <t>The Russian group Sandworm was linked to attacks that repackaged legitimate Korean Android apps with malware and uploaded them to the Google Play Store, in addition to a Ukranian mail app. Less than 1,000 devices were infected, and the malware didn’t have much more functionality than downloading further code. They also gained access to a Ukranian app developer account and pushed a malicious update that the Play Store intercepted before publishing thanks to its resemblance to prior malware.</t>
  </si>
  <si>
    <t>https://www.wired.com/story/sandworm-android-malware/</t>
  </si>
  <si>
    <t>Sandworm</t>
  </si>
  <si>
    <t xml:space="preserve">Npm Command Line Vulnerability </t>
  </si>
  <si>
    <t>A vulnerability in the NPM command line code would have allowed attackers to access and modify arbitrary victim files, and two other bugs enabled similar issues. The bugs would have allowed malicious code editing in an open source package environment.</t>
  </si>
  <si>
    <t>https://www.theregister.co.uk/2019/12/13/npm_path_traversal_bug/</t>
  </si>
  <si>
    <t>npm command line code</t>
  </si>
  <si>
    <t>npm users</t>
  </si>
  <si>
    <t>Citrix Application Delivery Controller (ADC) and Citrix Gateway</t>
  </si>
  <si>
    <t>Vulnerabilities disclosed in Citrix's ADC and Gateway products--used for load balancing and network management--allowed attackers to remotely execute code thanks to missing sanitation steps, potentially compromising up to 80,000 customers, though the number of compromised portals actually exposed to the internet was likely smaller.</t>
  </si>
  <si>
    <t>https://www.fireeye.com/blog/products-and-services/2020/01/rough-patch-promise-it-will-be-200-ok.html
https://unit42.paloaltonetworks.com/exploits-in-the-wild-for-citrix-adc-and-citrix-gateway-directory-traversal-vulnerability-cve-2019-19781/</t>
  </si>
  <si>
    <t>Citrix ADC and Gateway</t>
  </si>
  <si>
    <t>Citrix</t>
  </si>
  <si>
    <t>Citrix product customers</t>
  </si>
  <si>
    <t>Soraka/Sogo App Attack</t>
  </si>
  <si>
    <t>Attackers included malicious code in over 100 apps on the Google Play Store that run ads to generate revenue. The apps have over 4.6 million downloads, use Soraka and Sogo malware libraries, and lingered on the Play Store before being removed, employing advanced obfuscation and persistence tricks.</t>
  </si>
  <si>
    <t>https://www.cyberscoop.com/play-store-adware-white-ops/</t>
  </si>
  <si>
    <t xml:space="preserve">1337qq-js </t>
  </si>
  <si>
    <t xml:space="preserve">1337qq-js npm package was detected exfiltrating sensitive information, including hard-coded passwords and API access tokens, from UNIX systems through install scripts. Microsoft's Vulnerability Research team detected the malware within a few weeks of it being uploaded, and the package was downloaded only 32 times before it was removed from the repository. </t>
  </si>
  <si>
    <t>https://www.zdnet.com/article/microsoft-spots-malicious-npm-package-stealing-data-from-unix-systems/</t>
  </si>
  <si>
    <t>1337qq-js package</t>
  </si>
  <si>
    <t>Camero, File CryptManager, CallCam</t>
  </si>
  <si>
    <t>Three malicious apps on the Google Play Store contained code that exploited a serious zero-day vulnerability by downloading the CallCam app (if not already installed), which could extract extensive machine data, including screen shots, and send them to a C&amp;C server. The attacks are linked to APT SideWinder, and they use multiple encryption schemes to protect the stolen data.</t>
  </si>
  <si>
    <t xml:space="preserve">https://arstechnica.com/information-technology/2020/01/researchers-unearth-malicious-google-play-apps-linked-to-active-exploit-hackers/ </t>
  </si>
  <si>
    <t>SideWinder APT (India?)</t>
  </si>
  <si>
    <t>Preinstalled Malware on Obama Phones</t>
  </si>
  <si>
    <t>Researchers found that Android phones made available to low-income users came with two preinstalled instances of malware. The first was a remote installer that hid in the device's own Settings app, making it unremovable. It was likely developed in China and functioned by displaying ads and downloading further adware. The other was an adware module in a Wireless Update app, downloading other (not malicious, yet) apps.</t>
  </si>
  <si>
    <t>https://arstechnica.com/information-technology/2020/01/us-government-funded-android-phones-come-preinstalled-with-unremovable-malware/</t>
  </si>
  <si>
    <t>Android preinstalled applications</t>
  </si>
  <si>
    <t>Android Apps, Attacker Apps</t>
  </si>
  <si>
    <t>UMX Phone Users</t>
  </si>
  <si>
    <t>NSA Microsoft Disclosure</t>
  </si>
  <si>
    <t xml:space="preserve">The NSA uncharacteristically alerted Microsoft to the presence of a significant vulnerability in Windows 10 OS and took credit for the disclosure. The bug in crypt32.dll, which handles basic cryptogrpahic functions, would allow spoofing of both code-signing and TLS certificates based on how the module handles elliptic curves. It would have allowed attackers to both distribute malicious code to and execute it on victim machines as well as intercept and decrypt web traffic and spoof trusted websites. (The system would let an attacker design and use their own curve parameters, but mostly validate it as an official, certified curve). </t>
  </si>
  <si>
    <t xml:space="preserve">https://www.washingtonpost.com/national-security/nsa-found-a-dangerous-microsoft-software-flaw-and-alerted-the-firm--rather-than-weaponize-it/2020/01/14/f024c926-3679-11ea-bb7b-265f4554af6d_story.html </t>
  </si>
  <si>
    <t>crypt32.dll, CryptoAPI</t>
  </si>
  <si>
    <t>Windows 10 OS Users</t>
  </si>
  <si>
    <t>HiSilicon chip &amp; Xiongmai Firmware Backdoor</t>
  </si>
  <si>
    <t>vulnerabilities, spanning tcp port accessibility, default hardcoded passwords, and telnet access, allowing root shell access and full remote control of the device. The vulns were largely ignored by the manufacturer.</t>
  </si>
  <si>
    <t>https://www.zdnet.com/article/researcher-backdoor-mechanism-still-active-in-many-iot-products/</t>
  </si>
  <si>
    <t>Xiongmai firmware</t>
  </si>
  <si>
    <t>Devices using HiSilicon chips &amp; xiongmai firmware</t>
  </si>
  <si>
    <t>Sweyntooth Vulnerabilities</t>
  </si>
  <si>
    <t>Researchers reported a collection of vulnerabilities that affect the SDKs supporting Bluetooth Low Energy (BLE) devices. Over 480 products are affected, but six vendors have already released new versions of the BLE SDK with patches for SweynTooth attacks. Researchers suggest that the risk of actual exploitation of vulnerabilities is small, as attackers must be in physical proximity (within the BLE range) of the vulnerable devices.</t>
  </si>
  <si>
    <t>https://www.zdnet.com/article/unknown-number-of-bluetooth-le-devices-impacted-by-sweyntooth-vulnerabilities/</t>
  </si>
  <si>
    <t>Bluetooth Low Energy software development kit (SDK)</t>
  </si>
  <si>
    <t>SDKs of 7 major system-on-chip (SoC) vendors</t>
  </si>
  <si>
    <t>Devices dependent on BLE SDKs</t>
  </si>
  <si>
    <t>RubyGems Jim Carrey and Peter Gibbons</t>
  </si>
  <si>
    <t>Two RubyGems accounts--JimCarrey and PeterGibbons--uploaded over 700 packages laced with malicious code to the repository, using typosquatting names to achieve over 100,000 downloads. The malware in the packages was designed to intercept Bitcoin payments, running every time the system starts or reboots and attempting to capture clipboard data and scanning it for bitcoin wallet addresses to replace with an attacker owned address.</t>
  </si>
  <si>
    <t>https://arstechnica.com/information-technology/2020/04/725-bitcoin-stealing-apps-snuck-into-ruby-repository/</t>
  </si>
  <si>
    <t>atlas_client and 724 other packages</t>
  </si>
  <si>
    <t>RubyGems dependent programs</t>
  </si>
  <si>
    <t>Peripheral Firmware</t>
  </si>
  <si>
    <t>Reserachers found that a huge number of peripheral devices--cameras, WiFi routers, printers, etc.--and some computers didn't use code-sigining to verify firmware updates, opening the door for the installation of extremely persistent and hard-to-detect malware that can steal and hide data and track memory. While vendors are beginning to update the security of firmware, the process is slow.</t>
  </si>
  <si>
    <t>https://www.cyberscoop.com/firmware-eclypsium-equation-group/</t>
  </si>
  <si>
    <t>Peripheral Device Firmware</t>
  </si>
  <si>
    <t>Device Users</t>
  </si>
  <si>
    <t>SolarWinds Orion/Sunburst</t>
  </si>
  <si>
    <t xml:space="preserve">In an attack of staggering complexity and scale, attackers compromised a .dll in SolarWinds' Orion software, widely used to monitor networks and propigated it to targets by infecting an update. The attack reached 85% of Fortune 500 companies, most of the US government, and a wide variety of vendors, numbering 18,000 total victim organizations.The comrpomised file was signed with a valid SolarWinds certificate, pointing to a developer environment compromise. Throughout the attack, and immense amount of care was given to operational security, including discrete testing periods, code obfuscation, careful hiding of communications with the command servers, hiding lateral movement within administrative functions, and so on. The lateral movement through other programs such as Microsoft Office and VMware. The attackers mainly focused on extracting data from targets, and only fully exploited a handful of the thousands infected with the compromised updates. Some evidence also suggests that separate attackers were trying to exploit similar vulnerabilities in SolarWinds' Orion product. </t>
  </si>
  <si>
    <t>https://www.csoonline.com/article/3601508/solarwinds-supply-chain-attack-explained-why-organizations-were-not-prepared.html</t>
  </si>
  <si>
    <t>SolarWinds.Orion.Core.BusinessLayer.dll</t>
  </si>
  <si>
    <t>SolarWinds</t>
  </si>
  <si>
    <t>Companies, government, and critical infrastructure</t>
  </si>
  <si>
    <t>Russia</t>
  </si>
  <si>
    <t>WordPress CMS Chrome update phishing</t>
  </si>
  <si>
    <t>Blogs running via WordPress CMS were used by attackers to deliver backdoor malware that allows them to drop several second-stage payloads such as keyloggers, info stealers, and Trojans. After gaining admin access to the compromised WordPress websites, the hackers inject malicious JavaScript code that automatically redirects visitors to phishing sites that impersonate legitimate Google Chrome update pages. If clicked, the targets download malware installers that infect their devices and allow the attackers to take control of their computers remotely. The attacker group is responsible for several previous campaigns including an attempt to spread a fake installer for the VSDC video editor. In this campaign, the group allegedly selected its targets using geolocation and browser detection (targets are users of the Google Chrome browser in the US, Canada, Australia, Great Britain, Israel, and Turkey).</t>
  </si>
  <si>
    <t>https://www.bleepingcomputer.com/news/security/malware-disguised-as-google-updates-pushed-via-hacked-news-sites/</t>
  </si>
  <si>
    <t>Wordpress CMS</t>
  </si>
  <si>
    <t>Wordpress</t>
  </si>
  <si>
    <t>Users of infected Wordpress sites</t>
  </si>
  <si>
    <t>GoldenSpy Malware</t>
  </si>
  <si>
    <t>A multinational tech vendor was instructed by its Chinese bank to install legitimate software to pay local taxes, which was embedded with the GoldenSpy malware, granting attackers complete access to the company's network. The malware was extremely sophisticated, with a triple layer of persistence and protector module, and created a backdoor in infected software, allowing attackers to install more malware. The targeted tech vendor operates in US, UK, and Australian defense sectors. The extent of spread of the GoldenSpy software not known, but the attack is likely attributed to the Chinese state.</t>
  </si>
  <si>
    <t>https://www.nbcnews.com/tech/security/spyware-hidden-chinese-tax-software-was-probably-planted-nation-state-n1231975</t>
  </si>
  <si>
    <t>Internal networks of tech vendor</t>
  </si>
  <si>
    <t>Multinational tech vendor operating in China</t>
  </si>
  <si>
    <t>Clients of the tech vendor</t>
  </si>
  <si>
    <t>Lineage OS Server Breach</t>
  </si>
  <si>
    <t>Hackers gained access to the infrastructure of LineageOS, a mobile operating system based on Android. The attackers used 2 unpatched vulnerabilities to breach the Salt installation, an open source framework used to manage and automate servers inside data centers, cloud server setups, or internal networks. The vulnerabilities collectively allowed attackers to bypass log-in procedures and run code remotely on Salt master servers. The intrusion was detected before attackers could do harm, and the LineageOS team took down all its servers the same night to investigate and patch vulnerable servers.</t>
  </si>
  <si>
    <t>https://www.zdnet.com/article/hackers-breach-lineageos-servers-via-unpatched-vulnerability/</t>
  </si>
  <si>
    <t>Salt open source framework</t>
  </si>
  <si>
    <t>LineageOS core infrastructure</t>
  </si>
  <si>
    <t>LineageOS dependent systems</t>
  </si>
  <si>
    <t>Able Desktop / Operation Stealthy Trident</t>
  </si>
  <si>
    <t xml:space="preserve">An instant messaging app connected to a company's HR platform and used by over 400 Mongolian government agencies was targeted by Chinese backed attackers. Initial phishing incursions and trojanized installers dating back to late 2017 turned into what appears a more comprehensive supply chain attack, in which attackers used the Able Desktop updater to install the HyperBro backdoor on victim machines, and later Tmanger malware. Legitimate updates have ceased since the first compromised ones, and the installer for Able Desktop is unsigned. </t>
  </si>
  <si>
    <t>https://www.zdnet.com/article/chinese-apt-suspected-of-supply-chain-attack-on-mongolian-government-agencies/</t>
  </si>
  <si>
    <t>Able Desktop</t>
  </si>
  <si>
    <t>Contractor for Mongolian Government</t>
  </si>
  <si>
    <t>Mongolian Government</t>
  </si>
  <si>
    <t>TA428 and LuckyMouse (China)</t>
  </si>
  <si>
    <t>Ripple20</t>
  </si>
  <si>
    <t>Researchers detected at least 19 zero-day vulnerabilities in the core software of networking protocol company Treck Inc, which could let hackers remotely commandeer devices running the code. Around 30 different vendors (from boutique shops to Fortune 500 corporations)  could be affected in diverse industries, including industrial and medical devices, power grids, and oil &amp; gas. JSOF reported that vulnerabilities could transfer across vendors through mergers and acquisitions and software construction, creating a “ripple effect” that affects hundreds of millions of devices.Treck has reportedly fixed all the vulnerabilities and made patches available to customers.</t>
  </si>
  <si>
    <t>https://www.jsof-tech.com/ripple20/</t>
  </si>
  <si>
    <t>Treck Inc. TCP/IP software library</t>
  </si>
  <si>
    <t>Treck Inc.</t>
  </si>
  <si>
    <t>Treck Inc. dependent programs</t>
  </si>
  <si>
    <t>Chrome Web Store Spyware</t>
  </si>
  <si>
    <t xml:space="preserve">Researchers uncovered 111 malicious Chrome extensions using a wide variety of deceptions to garner user downloads and access browser permissions to perform an array of malicious tasks, including malware downloads, keylogging, general browser surveillance, and more. Fake review and download counts were used to boost the popularity and therefore the visibility of the extensions. While these fake statistics obscure the true number of downloads,  there are over 33 million downloads between the etensions. About half of them aren't hosted on the Google extension store but instead are included in compromised downloads of Chromium. </t>
  </si>
  <si>
    <t>https://www.reuters.com/article/us-alphabet-google-chrome-exclusive/exclusive-massive-spying-on-users-of-googles-chrome-shows-new-security-weakness-idUSKBN23P0JO</t>
  </si>
  <si>
    <t>Joker</t>
  </si>
  <si>
    <t>Researchers discovered the Joker malware family, which has been infecting Android apps since 2017, lurking in 11 seemingly legitimate apps downloaded from Play about 500,000 times. Once activated, the malware allowed the apps to surreptitiously subscribe users to pricey premium services. Attackers avoided detection by hiding the encoded malicious payload inside the manifest of targeted apps, a required XML file that makes permissions, icons, &amp; other information about the app easy to find. Google previously announced in January that its Play Store Protect had detected and removed 1,700 unique apps infected with Joker (aka Bread) from the Play Store.</t>
  </si>
  <si>
    <t>https://arstechnica.com/information-technology/2020/07/google-play-apps-with-500000-downloads-subscribe-users-to-costly-services/</t>
  </si>
  <si>
    <t>Manifest XML file</t>
  </si>
  <si>
    <t>Various Google Play Store apps</t>
  </si>
  <si>
    <t>Google Play Store users</t>
  </si>
  <si>
    <t>C-Data Backdoor Vulnerabilities</t>
  </si>
  <si>
    <t>Security researchers found 7 severe vulnerabilities and seemingly intentional backdoors in the firmware of 29 FTTH OLT devices from popular Chinese vendor C-Data. FTTH OLT refers to networking equipment that allows internet service providers to bring fiber optics cables as close to the end-users as possible, which serves as one of the most widespread types of networking devices. The most serious vulnerabilities include Telnet backdoor accounts hardcoded in the firmware, ultimately allowing intruders remote access with administrative privileges. The other vulnerabilities allowed root privileges on shell command execution, crashing servers, clear text credential listing, and so on. Some of the backdoors are beleived to have been intentional.</t>
  </si>
  <si>
    <t>https://www.zdnet.com/article/backdoor-accounts-discovered-in-29-ftth-devices-from-chinese-vendor-c-data/</t>
  </si>
  <si>
    <t>Firmware</t>
  </si>
  <si>
    <t xml:space="preserve"> Fiber-To-The-Home (FTTH) Optical Line Termination (OLT) devices</t>
  </si>
  <si>
    <t>Dependent users of infected ISP networks</t>
  </si>
  <si>
    <t>Operation SignSight/Phantom Net</t>
  </si>
  <si>
    <t>Attackers compromised two versions of installers for a Vietnamese government application used to provide digital signatures for documents and contracts. The installers, compromised and not, lacked effective digital signatures, and the embedded malware installed a backdoors that served as the entry point for more complex payloads.</t>
  </si>
  <si>
    <t>https://www.zdnet.com/article/vietnam-targeted-in-complex-supply-chain-attack/</t>
  </si>
  <si>
    <t xml:space="preserve"> and gca01-client-v2-x64-8.3.msi</t>
  </si>
  <si>
    <t>Vietnam Government Certificate Authority</t>
  </si>
  <si>
    <t>Service Users</t>
  </si>
  <si>
    <t>Unkonw (China?)</t>
  </si>
  <si>
    <t>F5 Big-IP Vulnerability</t>
  </si>
  <si>
    <t>F5, which provides load management hardware and software solutions, disclosed a severe vulnerability allowing attackers remote code execution and file creation and deletion in networks using their Traffic Management User Interface and BIG-IP systems in appliance mode with sufficient network exposure. In-the-wild exploits were observed after the vulnerability's disclosure, and unpatched or misconfigured systems remain extremely attractive targets.</t>
  </si>
  <si>
    <t>https://support.f5.com/csp/article/K52145254</t>
  </si>
  <si>
    <t>TMUI in F5 BIG-IP devices</t>
  </si>
  <si>
    <t>F5</t>
  </si>
  <si>
    <t>F5 clients/tech companies</t>
  </si>
  <si>
    <t xml:space="preserve">Apache Struts Vulnerability </t>
  </si>
  <si>
    <t>A serious vulnerability in several versions of its Struts framework would allow to code injection and remote code execution in some circumstances. The bug affects versions 2.0.0 through 2.5.20 and lies in the way that Struts performs multiple evaluations of user input in tag attributes. The problem arises when Struts is forced to do a double evaluation of Object-Graph Navigation Language (OGNL) attributes, something that an attacker can cause the framework to do with a specially crafted request. The vulnerability (CVE-2019-0230) is rated important, and the pervasiveness of the Struts framework makes it an attractive target for attackers, though an update patch has been released.</t>
  </si>
  <si>
    <t>https://duo.com/decipher/apache-warns-of-serious-flaw-in-struts</t>
  </si>
  <si>
    <t>Struts framework</t>
  </si>
  <si>
    <t>Apache HTTP server</t>
  </si>
  <si>
    <t>Dependent code</t>
  </si>
  <si>
    <t>XCode - XCSSET Malware</t>
  </si>
  <si>
    <t>Attackers were able to exploit flaws in how XCode, the MacOS application IDE, reads and builds project files. They inserted malicious lines into project builds that gave them access to a variety of data on a system once it built a tainted project. In a second wave of attacks, the actors adjusted for Apple's new operating system and added methods for extracting data from Chrome, Telegram, Evernote, and many other popular applications. A very small number of targetted exploits were observed in the wild.</t>
  </si>
  <si>
    <t>https://www.zdnet.com/article/mac-malware-spreads-through-xcode-projects-abuses-previously-unknown-vulnerabilities/</t>
  </si>
  <si>
    <t>XCode projects</t>
  </si>
  <si>
    <t>XCode</t>
  </si>
  <si>
    <t>XCode users dependent on infected projects</t>
  </si>
  <si>
    <t>Fallguys NPM</t>
  </si>
  <si>
    <t>Attackers uploaded a .js component named "fallguys" to the npm repository, masquerading as an API for the popular video game Fall Guys. The files extracted data from Chrome, Opera, Yandex, Brave, and Discord and exfiltrated the information to a Discord server via webhooks. The malicious package was caught early after only around 300 downloads and seems to have compromised  less sensitive data such as  browsing history and user and contact information as opposed to cookies and credentials. It is speculated to have been the first step, performing reconnaissance, in a larger campaign.</t>
  </si>
  <si>
    <t>https://www.silicon.co.uk/workspace/npm-malicious-package-347421</t>
  </si>
  <si>
    <t>fallguys npm package</t>
  </si>
  <si>
    <t>Package users</t>
  </si>
  <si>
    <t>NightScout / BigNox</t>
  </si>
  <si>
    <t>Attackers compromised the update server and possibly the HTTP API of BigNox, a Hong Kong-based company providing NoxPlayer, which let users emulate an Android OS on a PC or Mac. Victims were served malicious, unsigned updates, though only five users were targetted out of a userbase of 100,000. The malware delivered a variety of payloads to its specific targets, usually with surveillance capabilities.</t>
  </si>
  <si>
    <t>https://www.welivesecurity.com/2021/02/01/operation-nightscout-supply-chain-attack-online-gaming-asia/
https://thehackernews.com/2021/02/a-new-software-supplychain-attack.html
https://www.zdnet.com/article/hacker-group-inserted-malware-in-noxplayer-android-emulator/</t>
  </si>
  <si>
    <t>BigNox Application Program Interface</t>
  </si>
  <si>
    <t>BigNox</t>
  </si>
  <si>
    <t>NoxPlayer users</t>
  </si>
  <si>
    <t>HiddenAds</t>
  </si>
  <si>
    <t>Researchers discovered 7 apps that contained HiddenAds malware, hiding the application tile, pushing advertisements both in and out of the app, demanding payment from users, and providing little functionality. The apps were present in both the Google Play Store and the Apple App store, and they were downloaded almost two and a half million times.</t>
  </si>
  <si>
    <t>https://www.zdnet.com/article/mobile-security-these-seven-malicious-apps-have-been-downloaded-by-2-4m-android-and-iphone-users/</t>
  </si>
  <si>
    <t>Uknown</t>
  </si>
  <si>
    <t>electorn</t>
  </si>
  <si>
    <t>Four Javascript npm packages (electorn, lodashs, loadyaml, loadyml) were found uploading user information to a public GitHub page. The malicious packages relied on typosquatting to get developers to install them, then published the developer's IP address and other identifying information as a comment in the "Issues" section of the GitHub repository. Data uploaded to GitHub would not be available for long; researchers believe that the data would be scraped and indexed elsewhere, then deleted from the public GitHub page.</t>
  </si>
  <si>
    <t>https://www.zdnet.com/article/four-npm-packages-found-uploading-user-details-on-a-github-page/</t>
  </si>
  <si>
    <t>Javascript npm packages</t>
  </si>
  <si>
    <t>simplelive12</t>
  </si>
  <si>
    <t>Eltima/Elmedia Breach</t>
  </si>
  <si>
    <t xml:space="preserve">Attackers embedded a trojan called Proton into a popular mediaplayer for Mac Osx, Elmedia, made by Eltima, by accessing the developers' download site and replacing the installer with a backdoored copy. The malicious version was signed by a legitimate Apple Developer ID, though not Eltima's (Apple's Gatekeeper program allows signed executables to be run without verifying identity matches) and was taken down quickly, and the fraudulently used certificate was also revoked. </t>
  </si>
  <si>
    <t>https://www.zdnet.com/article/trojan-malware-for-mac-osx-spread-via-compromised-media-player-downloads/</t>
  </si>
  <si>
    <t>Elmedia Player and Folx download manager</t>
  </si>
  <si>
    <t>Eltima</t>
  </si>
  <si>
    <t>Downloaders (not auto updates)</t>
  </si>
  <si>
    <t>WIZVERA VeraPort</t>
  </si>
  <si>
    <t xml:space="preserve">Attackers exploited reliance on WIZVERA VeraPort, a program that helps South Korean internet users install the correct additional security software required to interact with government and financial institution websites. Many of these sites support or require VeraPort, so attackers compromised sites with specific VeraPort configurations. The vulnerable configurations allowed attackers to replace the software that the sites required users to download with their own malicious ones without issue. From there, attackers used stolen certificates to abuse the fact that only verified the authenticity of the certificates wihtout confirming ownership and, in the vulnerable configurations, without checking the hashes of the download. With this foothold, the attackers began a multi-stage assault culminating in a final remote access trojan payload's installation on the target system. </t>
  </si>
  <si>
    <t>https://www.zdnet.com/article/lazarus-malware-strikes-south-korean-supply-chains/</t>
  </si>
  <si>
    <t>WIZVERA VeraPort, websites using VeraPort, and bundles of security software</t>
  </si>
  <si>
    <t>Government and bank websites (South Korea), VeraPort</t>
  </si>
  <si>
    <t>Site users</t>
  </si>
  <si>
    <t>Lazarus (North Korea)</t>
  </si>
  <si>
    <t>njRAT/Bladabindi</t>
  </si>
  <si>
    <t>Attackers uploaded two .js packges to npm that, under the guise of helping developers work with JSON files, downloaded a remote access trojan onto the target system. They were downloaded over 100 times.</t>
  </si>
  <si>
    <t>https://www.zdnet.com/article/malicious-npm-packages-caught-installing-remote-access-trojans/</t>
  </si>
  <si>
    <t>jdb.js and db-json.js</t>
  </si>
  <si>
    <t>Accellion</t>
  </si>
  <si>
    <t xml:space="preserve">Attackers were able to insert a webshell into servers used for Accellion's File Transfer Application, which provided file sharing services for large items to entrprise networks. The webshell allowed them to steal documents uploaded to the service by Accellion customers, which they then used to try to extort payments under threat of publicly releasing the stolen data. </t>
  </si>
  <si>
    <t>https://www.guidepointsecurity.com/blog/accellion-fta-targeted-by-file-downloading-web-shell/</t>
  </si>
  <si>
    <t>Accellion File Transfer Application</t>
  </si>
  <si>
    <t>Users of Accellion FTA</t>
  </si>
  <si>
    <t>UNC2546 / UNC2582 (CL0P ransomware group)</t>
  </si>
  <si>
    <t>Amnesia:33</t>
  </si>
  <si>
    <t>As many as 150 vendors of IoT devices were found by researchers to be affected by 33 vulnerabilities in 4 open source TCP/IP stacks. The vulnerabilities would allow attackers to cause memory corruptions, enabling a variety of exploits to be carrried out against millions of devices relying on the open source configurations of the transport layer, even if they were just passivley connected to a network.</t>
  </si>
  <si>
    <t>https://www.cyberscoop.com/iot-tcp-ip-stacks-ot-it-forescout/</t>
  </si>
  <si>
    <t>uIP, FNET, picoTCP and Nut/Net</t>
  </si>
  <si>
    <t>Millions of devices across a variety of stacks</t>
  </si>
  <si>
    <t>Users of the open source TCP/IP stacks</t>
  </si>
  <si>
    <t>pretty_color and ruby-bitcoin</t>
  </si>
  <si>
    <t>An attacker uploaded two malicious packages to RubyGems that, posing as a legitimate bitcoin library and a string color script, monitored victim clipboards for BitCoin wallets and substituted attacker owned ones upon discovery, diverting payments to the attacker. The two were only online for a day before removal, but nevertheless received around 70 downloads each, though the attacker wallets didn't seem to receive any funds.</t>
  </si>
  <si>
    <t>https://www.bleepingcomputer.com/news/security/malicious-rubygems-packages-used-in-cryptocurrency-supply-chain-attack/</t>
  </si>
  <si>
    <t>Since as early as December 218, 28 malicious third-party extensions for popular social networking sites Facebook, Instagram, Vimeo, and VK, in addition to browser extensions for Google Chrome and Microsoft Edge were downloaded by over 3 million people worldwide. The malicious code was either built into the extensions from the start, pushed to users via an updated, or introduced by a client of the original developer. Malicious code enabled the download of additional malware to the infected computer, manipulated links to direct users who clicked the links to seemingly random sites, including phishing sites and ads. Clicking the links also sent a log to the attacker's control server; the log was sent to third-party sites and could be used to collect personal information</t>
  </si>
  <si>
    <t>https://blog.avast.com/malicious-browser-extensions-avast</t>
  </si>
  <si>
    <t>Malicious browser extensions</t>
  </si>
  <si>
    <t>Google Chrome, Microsoft Edge</t>
  </si>
  <si>
    <t>Browser extension users</t>
  </si>
  <si>
    <t>NullSoft Stocks</t>
  </si>
  <si>
    <t xml:space="preserve">North Korean attackers embedded a malicious script within a private stock messaging app's installer that, upon execution, would fetch and download a remote access trojan. It is unclear how the installer was compromised as of now. </t>
  </si>
  <si>
    <t>https://www.bleepingcomputer.com/news/security/north-korean-software-supply-chain-attack-targets-stock-investors/</t>
  </si>
  <si>
    <t>Private stock messager app installer</t>
  </si>
  <si>
    <t>Thallium (North Korea)</t>
  </si>
  <si>
    <t>MacOS Gatekeepr Flaw</t>
  </si>
  <si>
    <t>Attackers were able to trick users into directly downloading malware that evaded Apple's Gatekeeper system, which is designed to screen application downloads by checking for a notarization. During its interaction with the Mac operating system though, simply ommitting a type of header file caused the OS to ignore a lack of notarization, fail to consider the package an application, and allow it to run with no warnings. The exploit was used by purveyors of the Shlayer malware through malicious downloads, distributed over at least 1,000 domains, to deply adware onto a system. Shlayer has targetted Mac systems through other Gatekeeper workarounds for years.</t>
  </si>
  <si>
    <t>https://www.forbes.com/sites/thomasbrewster/2021/04/26/update-your-mac-now-the-worst-hack-in-years-hits-apple-computers/?sh=5e5681ca5da0</t>
  </si>
  <si>
    <t>MacOS</t>
  </si>
  <si>
    <t>MacOS users</t>
  </si>
  <si>
    <t>Mimecast</t>
  </si>
  <si>
    <t>Microsoft researchers informed Mimecast that a code-signing certificate used by Mimecast's customers has been compromised by a sophisticated threat actor, possibly the same as the group responsible for the SolarWinds attack. The affected certificate authenticated Mimecast Sync and Recover, Continuity Monitor, and IEP products to Microsoft 365 Exchange Web Services. 10% of Mimecast customers used the certificate, but only a small subset were targeted by the threat actor.</t>
  </si>
  <si>
    <t>https://www.mimecast.com/blog/important-update-from-mimecast/https://threatpost.com/mimecast-certificate-microsoft-supply-chain-attack/162965/</t>
  </si>
  <si>
    <t>M365 certificate</t>
  </si>
  <si>
    <t>Mimecast M365 certificate users</t>
  </si>
  <si>
    <t>Codecov</t>
  </si>
  <si>
    <t>Attackers were able to insert a line into Codecov's Bash Uploader by stealing a credential from a Codecov Docker image that was created incorrecly. The bash uploader was used by Codecov customers to coordinate in-development product coverage data and updates, and the inserted line would send information from customer environments to an attacker-owned IP address, enabling further attacks on any of Codecov's 29,000 customers at the time using any stolen information (credentials, tokens, etc.). After running for more than two months undetected, a customer noticed a discrepancy between the hash of the uploader and Codecov's published hash, alerting them to the edited code.</t>
  </si>
  <si>
    <t>https://www.zdnet.com/article/codecov-breach-impacted-hundreds-of-customer-networks/</t>
  </si>
  <si>
    <t>Codecov Bash Uploader</t>
  </si>
  <si>
    <t>Codecov customers</t>
  </si>
  <si>
    <t>MonPass</t>
  </si>
  <si>
    <t>MonPass, a certificate authority from Mongolia, had one of its official installers compromised by attackers, who replaced it with an unsigned piece of malware. When downloaded, the malware downloaded the official installer onto victim computers along with its payload, providing the users' desired functionality to avoid detection. The payload added a Cobalt Strike beacon to the system, allowing attackers to install additional malware and extract data from compromised systems. Researchers found at least eight incursions into the hosting server and several versions of the compromised installer using varied obfuscation and penetration techniques.</t>
  </si>
  <si>
    <t>https://thehackernews.com/2021/07/mongolian-certificate-authority-hacked.html</t>
  </si>
  <si>
    <t>MonPass installer software</t>
  </si>
  <si>
    <t>MonPass users</t>
  </si>
  <si>
    <t>Birsan Open Source Exploit</t>
  </si>
  <si>
    <t>Security researcher Alex Birsan exploited open-source dependency issues to breach thirty-five companies including Microsoft, Netflix, Yelp, and Apple. He discovered the names of dependencies that were hosted internally by the companies and whose names were not used in external, public repositories such as npm, PyPI, or RubyGems. When Birsan uploaded malicious test packages to the open-source repositories with the same name as the internally-hosted packages, he found that the installer commands ('pip' for PyPI for example) would often install his malicious package instead of the company's internal one so long as it had a higher version number. The vulnerability, termed dependency confusion, gave him access to several large enterprise networks, which were more likely to internally host dependencies.</t>
  </si>
  <si>
    <t>https://medium.com/@alex.birsan/dependency-confusion-4a5d60fec610</t>
  </si>
  <si>
    <t>Malicious dependency packages uploaded to open-source repositories</t>
  </si>
  <si>
    <t>npm, RubyGems, PyPI</t>
  </si>
  <si>
    <t>Companies with internally hosted packages</t>
  </si>
  <si>
    <t>Alex Birsan</t>
  </si>
  <si>
    <t>Vigilante PyPI, npm dependency confusion copycats</t>
  </si>
  <si>
    <t>A vigilante actor flooded PyPI and npm repositories with nearly 5,000 dependency confusion packages to bring attention to the risks of SSCAs. The packages have minimal code that is similar to other proof-of-concept dependency hijacking copycats. While there was no evidence that the packages exhibited malicious activity, similar dependency confusion packages have been used to exfiltrate sensitive system files or conduct other malicious activities</t>
  </si>
  <si>
    <t>https://blog.sonatype.com/pypi-and-npm-flooded-with-over-5000-dependency-confusion-copycats</t>
  </si>
  <si>
    <t>PyPl, npm</t>
  </si>
  <si>
    <t>remindsupplychainrisks</t>
  </si>
  <si>
    <t>Adobe Acrobat and Reader zero-day</t>
  </si>
  <si>
    <t>Researchers discovered a use-after-free memory corruption vulnerability in Adobe Reader, whereby an unauthenticated attacker could achieve remote code execution if a victim opened a malicious file. The vulnerability was actively exploited in a limited set of Adobe Reader for Windows users.</t>
  </si>
  <si>
    <t>https://www.bleepingcomputer.com/news/security/adobe-fixes-reader-zero-day-vulnerability-exploited-in-the-wild/</t>
  </si>
  <si>
    <t>Adobe Reader</t>
  </si>
  <si>
    <t>Adobe</t>
  </si>
  <si>
    <t>Adobe Reader users</t>
  </si>
  <si>
    <t>ClickStudios/Passwordstate</t>
  </si>
  <si>
    <t>Attackers hijacked the in-place update mechanism of ClickStudios's Passwordstate passwordmanager. The compromised mechanism downloaded a .dll file onto victim machines that established communication with a C&amp;C server for further payload deployment. The attack affected as many as 29,000 victim companies and was likely aimed at stealing credential information not just for personal website use but also for internal network systems.</t>
  </si>
  <si>
    <t>https://www.zdnet.com/article/enterprises-need-to-change-passwords-following-clickstudios-passwordstate-attack/</t>
  </si>
  <si>
    <t>Passwordstate Updater</t>
  </si>
  <si>
    <t>ClickStudios</t>
  </si>
  <si>
    <t>ClickStudios customers</t>
  </si>
  <si>
    <t>Composer PHP Vulnerability</t>
  </si>
  <si>
    <t>https://blog.sonarsource.com/php-supply-chain-attack-on-composer/, https://blog.packagist.com/composer-command-injection-vulnerability/</t>
  </si>
  <si>
    <t>packagist</t>
  </si>
  <si>
    <t>Open Source</t>
  </si>
  <si>
    <t>Composer users and packages</t>
  </si>
  <si>
    <t>Sonar Blog</t>
  </si>
  <si>
    <t>Arcadyan Firmware</t>
  </si>
  <si>
    <t>Tenable researchers discovered a vulnerability in Arcadyan firmware, which affects at least 20 devices across 17 vendors, including at least 13 ISPs in 11 countries. The vulnerability could be leveraged to access other devices on the network served by dependent routers or to serve users malicious content, enabling additional access. It remins unclear the extent to which different routers are impacted, given some vulnerabilties were specific to Buffalo products and many routers rely on different versions of the underlying Arcadyan firmware. Tracing the firmware dependencies was a non-trivial task through the router supply chian.</t>
  </si>
  <si>
    <t>https://www.tenable.com/security/research/tra-2021-13, https://www.tenable.com/whitepapers/router-vuln-present-for-decade-why-iot-supply-chain-is-to-blame, https://medium.com/tenable-techblog/bypassing-authentication-on-arcadyan-routers-with-cve-2021-20090-and-rooting-some-buffalo-ea1dd30980c2</t>
  </si>
  <si>
    <t>Arcadyan software</t>
  </si>
  <si>
    <t>Arcadyan</t>
  </si>
  <si>
    <t>Router users</t>
  </si>
  <si>
    <t>Microsoft Winget</t>
  </si>
  <si>
    <t>Microsoft's newly launched Winget service allowed Windows users to install and manage applications from the command line--a long awaited service. Adding applicaitons to the Winget Registry required submitting pull reuqests to the relevant GitHub repo, but initially the acceptance process was poorly automated, allowing multiple requests for the same app and the overwriting of existing application manifest information, leading to incomplete documents and poor version control. These issues could have allowed a variety of attacks based on submitting malformed manifests, but Microsoft implemented manual review of submitted requests shortly after complaints were raised.</t>
  </si>
  <si>
    <t>https://www.bleepingcomputer.com/news/security/windows-10s-package-manager-flooded-with-duplicate-malformed-apps/</t>
  </si>
  <si>
    <t>Microsoft Winget GitHub</t>
  </si>
  <si>
    <t>Winget users</t>
  </si>
  <si>
    <t>Myanmar Presidential Office Website</t>
  </si>
  <si>
    <t xml:space="preserve">Chinese-state sponsored hacker group Mustang Panda is believed to have injected malware into a Myanmar Unicode font package available to download from the website of the office of the President of Myanmar. The font package included a Cobalt Strike loader used to infect victim computers and establish a connection to the attacker's command-and-control server. </t>
  </si>
  <si>
    <t>https://www.cybersecurity-help.cz/blog/2146.html</t>
  </si>
  <si>
    <t>Font Package</t>
  </si>
  <si>
    <t>Myanmar Presidential Website</t>
  </si>
  <si>
    <t>Burmese/Myanma constituents</t>
  </si>
  <si>
    <t>Mustang Panda?</t>
  </si>
  <si>
    <t>Microsoft Netfilter</t>
  </si>
  <si>
    <t>Researchers discovered and analyzed a driver, determining it to be malicious since it had no apparent utility and was communicating with Chinese based C&amp;C servers. The driver, called Netfilter, was legitimately signed by a Microsoft certificate, and it was determined that the driver had simply been submitted through the official process and signed by Microsoft. It was targetted at online gaming communities for distribution. It seemed to allow the attacker to extract account information from victims as well as to spoof their own physical location. Installation of the driver required explicit admin permissions.</t>
  </si>
  <si>
    <t>https://www.bleepingcomputer.com/news/security/microsoft-admits-to-signing-rootkit-malware-in-supply-chain-fiasco/</t>
  </si>
  <si>
    <t>Netfilter</t>
  </si>
  <si>
    <t>Microsoft Driver</t>
  </si>
  <si>
    <t>Microsoft system gamers</t>
  </si>
  <si>
    <t>Kaseya</t>
  </si>
  <si>
    <t>On July 2, 2021, attackers leveraged a vulnerability within Kaseya's Virtual System/Server Administrator (VSA) software against multiple managed service providers (MSPs) and their customers. Though relatively few of Kaseya's customers were affected, many of the victims were small- or medium-sized enterprises, and the customers of the MSPs served by Kaseya were also affected. The attackers gained access to on-premise Kaseya VSA servers and uploaded malicious packages that pushed fake updates throughout the MSP's systems and to their customers, eventually deploying ransomware on end targets.</t>
  </si>
  <si>
    <t>https://www.zdnet.com/article/updated-kaseya-ransomware-attack-faq-what-we-know-now/</t>
  </si>
  <si>
    <t>Kaseya's Virtual System Administrator (VSA)</t>
  </si>
  <si>
    <t>Kaseya's customers / Managed Service Providers (MSPs) and their customers</t>
  </si>
  <si>
    <t>REvil/Sodinokibi (Russia?)</t>
  </si>
  <si>
    <t>PEAR PHP 2.0</t>
  </si>
  <si>
    <t>Researchers discovered critical security vulnerabilities in PEAR, a once-common repository in the PHP ecosystem that has seen some 285 million package downloads, that had likely been exploitable for over 15 years. One of the bugs would allow for the takeover of developer accounts and subsequent malicious releases and package changes, while the second allowed for persistent access to the central PEAR server. These bugs were found in the pear.php.net source code, pearweb. The use of mt_rand() in generating a random value allows an attacker generate valid password reset tokens with relative ease, allowing aribtrary account compromise.</t>
  </si>
  <si>
    <t>https://blog.sonarsource.com/php-supply-chain-attack-on-pear/</t>
  </si>
  <si>
    <t>PEAR source code</t>
  </si>
  <si>
    <t>pearweb</t>
  </si>
  <si>
    <t>PEAR accounts and packages</t>
  </si>
  <si>
    <t>AuraBorealis</t>
  </si>
  <si>
    <t>In-Q-Tel developed AuraBorealis, a static analysis tool for vetting the security of PyPI packages. The tool found twenty vulnerable packages with the following issues (some overlapping): eleven exposed, hardcoded PyPI account credentials; six insecure dependencies, editable by the public; five credentials for other sites leaked; and two instances of suspiciously obfuscated source code, one of which was confirmed to be malware and removed from the Index.</t>
  </si>
  <si>
    <t>https://www.iqt.org/auraborealis-how-we-found-20-vulnerable-python-packages/</t>
  </si>
  <si>
    <t>PyPI Packages</t>
  </si>
  <si>
    <t>PyPI</t>
  </si>
  <si>
    <t>NPM "pac-resolver"</t>
  </si>
  <si>
    <t>Developer Tim Perry found a vulnerability in the widely used NPM package "pac-resolver" that would allow remote code execution through improper sandboxing of a virtual machine. The flaw could allow threat actors on a local network to run arbitrary code within the Node.js process when it attempts to make an HTTP request using a maliciously crafted URL. The vulnerable package was extremely popular, downloaded around 3 million times per week.</t>
  </si>
  <si>
    <t>https://arstechnica.com/information-technology/2021/09/npm-package-with-3-million-weekly-downloads-had-a-severe-vulnerability/
https://thehackernews.com/2021/09/critical-bug-reported-in-npm-package.html?m=1#click=https://t.co/GQ92qOa906</t>
  </si>
  <si>
    <t>pac-resolver</t>
  </si>
  <si>
    <t>pac-resolver users</t>
  </si>
  <si>
    <t>TravisCI</t>
  </si>
  <si>
    <t>Travis CI, a continuous integration tool used in hundreds of thousands of open-source projects, contained a vulnerability  for certain builds created between Sept 3 and Sept 10, 2021 where secure environment variables (signing keys, access credentials, and API tokens of all public open source projects) could be exfiltrated. The process of testing builds should have involved sending encrypted environment variables only to trusted code, not unmerged, external code. However, for a brief period of time, attackers could have easily exfiltrated these variables by simply forking projects and inserting print commands.</t>
  </si>
  <si>
    <t>https://arstechnica.com/information-technology/2021/09/travis-ci-flaw-exposed-secrets-for-thousands-of-open-source-projects/</t>
  </si>
  <si>
    <t>.travis.yml files</t>
  </si>
  <si>
    <t>Travis CI</t>
  </si>
  <si>
    <t>Projects created from Sept 3 to Sept 10, 2021 on Travis CI</t>
  </si>
  <si>
    <t>uClibc + uClibc-ng</t>
  </si>
  <si>
    <t>Vulnerabilities discovered by researchers at Nozomi Networks in two open-source C libraries--uClibc and uClibc-ng--would have enabled attackers to force devices relying on the librariers (generally embedded systems and mobile devices) to connect to malicious services by funneling malicious IP addresses to their targets, enabling man-in-the-middle attacks. The libraries found their way into millions of devices, including ICS systems as well as Netgear, Axis, and Linksys products along with some Linux distributions. A patch was unavailable for more than two weeks after public disclosure of the vulnerability and months after its discovery and slective disclosure, in part due to the strained resources of the uClibc project.</t>
  </si>
  <si>
    <t>https://www.nozominetworks.com/blog/nozomi-networks-discovers-unpatched-DNS-bug-in-popular-c-standard-library-putting-iot-at-risk/</t>
  </si>
  <si>
    <t>Linux distros and embedded devices using uClibc and uClibc-ng</t>
  </si>
  <si>
    <t>Open-source C library</t>
  </si>
  <si>
    <t>Affected devices</t>
  </si>
  <si>
    <t>HP Omen Gaming Flaw</t>
  </si>
  <si>
    <t>Researchers found flaws in the HP OMEN driver software, HpPortlox64.sys, part of its Command Center. The HP driver was built on a copy of another company's driver known to contain many vulnerabilities. The vulnerable program was included in both HP OMEN brand laptops and online downloads and allowed reading and writing to physical memory, registers, and I/O ports without checking credentials, opening an avenue for attackers to escalate to kernel privleges and extensively damage the local system.</t>
  </si>
  <si>
    <t>https://thehackernews.com/2021/09/hp-omen-gaming-hub-flaw-affects.html</t>
  </si>
  <si>
    <t>WinRing0.sys</t>
  </si>
  <si>
    <t>HpPortIox64.sys</t>
  </si>
  <si>
    <t>OMEN Command Center Users</t>
  </si>
  <si>
    <t>Cryptocurrency Supply Chain Attack - SushiSwap</t>
  </si>
  <si>
    <t>SushiSwap, a decentralized-finance platform, launched its Minimal Initial SushiSwap Offering (MISO) earlier this year, a token launchpad that lets projects auction their own tokens on the Sushi network. An anonymous contributor with access to a project's code repository pushed a malicious code commit that was distributed on the platform's front end. In MISO's case, "the attacker inserted their own wallet address to replace the auctionWallet at the auction creation". Through this exploit, the attacker was able to funnel 864.8 Ethereum coins—around $3 million—into their wallet. The funds were eventually and voluntarily returned, however.</t>
  </si>
  <si>
    <t>https://arstechnica.com/information-technology/2021/09/cryptocurrency-launchpad-hit-by-3-million-supply-chain-attack/</t>
  </si>
  <si>
    <t>GitHub code utilized to specify a crypto wallet address</t>
  </si>
  <si>
    <t>Sushi Swap's "MiSo-studio" repository</t>
  </si>
  <si>
    <t>Sushi users</t>
  </si>
  <si>
    <t>TeamViewer Fake Expired Certificate</t>
  </si>
  <si>
    <t>Malicious actors compromised Windows Internet Information Services (IIS) servers to upload expired certificate notification pages on webpages,  prompting users to download a malicious, fake installer signed with a legitimate DigiCert certificate. The final payload, TVRAT, gave attackers full host control via TeamViewer.</t>
  </si>
  <si>
    <t>https://www.bleepingcomputer.com/news/security/hacked-sites-push-teamviewer-using-fake-expired-certificate-alert/</t>
  </si>
  <si>
    <t>Windows Internet Information Services Servers</t>
  </si>
  <si>
    <t>Windows</t>
  </si>
  <si>
    <t>Windows IIS Users</t>
  </si>
  <si>
    <t>OpenSea</t>
  </si>
  <si>
    <t>Check Point Researcher identified a now-patched critical vulnerability in OpenSea, which relies on victims opening a malicious NFT that provides a wallet signature to connect a third-party wallet provider to the target's wallet and performs actions on the target's behalf. While OpenSea has not identified any instance of where the vulnerability was exploited in the wild, the Check Point researchers found the vulnerability when investigating reports of stolen cryptocurrency wallets triggered by opening free airdropped NFTs, demonstrating that the technique is fairly common</t>
  </si>
  <si>
    <t>https://thehackernews.com/2021/10/critical-flaw-in-opensea-could-have-let.html</t>
  </si>
  <si>
    <t>Malicious NFTs</t>
  </si>
  <si>
    <t>OpenSea users</t>
  </si>
  <si>
    <t>N/a</t>
  </si>
  <si>
    <t>Unsecured Prometheus endpoints</t>
  </si>
  <si>
    <t>Researchers found unsecured Prometheus endpoints using large-scale unauthenticated scraping of publicly available and non-secured endpoints from older versions of Prometheus, which could potentially be used to leak sensitive information. While later versions of Prometheus incorporated PLS and basic authentication, older versions included endpoints that could provide information such as usernames, passwords, and metadata label.</t>
  </si>
  <si>
    <t>https://thehackernews.com/2021/10/experts-warn-of-unprotected-prometheus.html</t>
  </si>
  <si>
    <t>Prometheus endpoints</t>
  </si>
  <si>
    <t>Prometheus</t>
  </si>
  <si>
    <t>Prometheus users</t>
  </si>
  <si>
    <t>Wordpress themes and plugins</t>
  </si>
  <si>
    <t>Threat actors compromised 40 themes and 53 plugins belonging to AccessPress, a developer of WordPress add-ons in over 360,000 active websites, giving them full access to websites. The threat actor was likely a third party who breached the AccessPress website to compromize the software and infect WordPress sites. The compromised AccessPress products included a malicious payload that installed a backdoor to the targeted WordPress site. The backdoor was used to redirect visitors to malware-dropping and scam sites, and may also have been sold on the dark web.</t>
  </si>
  <si>
    <t>https://www.bleepingcomputer.com/news/security/over-90-wordpress-themes-plugins-backdoored-in-supply-chain-attack/</t>
  </si>
  <si>
    <t>WordPress themes and plugins</t>
  </si>
  <si>
    <t>AccessPress</t>
  </si>
  <si>
    <t>Wordpress users</t>
  </si>
  <si>
    <t>GoCD Chaining Vulnerabilities</t>
  </si>
  <si>
    <t xml:space="preserve">Researchers from Sonar discovered and disclosed a set of vulnerabilities in GoCD, a popular open-source Java CI/CD solution. The vulnerabilities have since been patched, but the first allowed attackers to impersonate build agents and force authenticated users to perform arbitrary actions, such as disabling authentication. The other two vulnerabilities in combination with the first could result in remote code execution, a compromised release pipeline, leaks of sensitive data, or backdoors into software. </t>
  </si>
  <si>
    <t>https://blog.sonarsource.com/gocd-vulnerability-chain/</t>
  </si>
  <si>
    <t>GoCD</t>
  </si>
  <si>
    <t>Open source</t>
  </si>
  <si>
    <t>Tool users</t>
  </si>
  <si>
    <t>SysJoker</t>
  </si>
  <si>
    <t>A new malware platform was discovered by researchers in use during multiple campaigns, targeting multiple operating systems. In a unique pairing of supply-chain methods, SysJoker is suspected of establishing access through an infected npm package before disguising itself as a system update, randomly sleeping, and then creating directories and hiding as an Intel graphics process before gathering more information and hiding it in a .dll file. It used many other techniques including using registry run keys for persistence and a google drive document to update its connection to C2 servers.</t>
  </si>
  <si>
    <t>https://www.intezer.com/blog/malware-analysis/new-backdoor-sysjoker/</t>
  </si>
  <si>
    <t>NPM package</t>
  </si>
  <si>
    <t>NPM</t>
  </si>
  <si>
    <t>Select target organizations</t>
  </si>
  <si>
    <t>Azure Cross-Account Vulnerability</t>
  </si>
  <si>
    <t>Vulnerabilities in Microsoft's Azure Database for PostgreSQL Flexible Server would have allowed attackers to access targeted databases from other customers without a private-access-only configuration without detection. There was no detected exploit of the vulnerabilities, and a patch was made within two days of disclsoure. While public access is not the default configuration of the service, Microsoft nonetheless recommended companies set private-access-only if possible.</t>
  </si>
  <si>
    <t>https://www.darkreading.com/cloud/microsoft-patches-pair-of-dangerous-vulnerabilities-in-azure-postgresql</t>
  </si>
  <si>
    <t>Zaure Database for PostgreSQL Flexible Server</t>
  </si>
  <si>
    <t>Azure PostgreSQL Customers</t>
  </si>
  <si>
    <t>Docker Honeypot Attacks</t>
  </si>
  <si>
    <t>A series of campaigns focused on compromising honeypot servers hosted by CrowdStrike and Uptyc. In the Docker instance, they used the compromise via Docker's open API to install malicious container images targeting DoS attacks at Russian and Belarusian websites, achieving 100,000 and 50,000 downloads each. The Uptyc attack focused on installing cryptomining software and expanding server access.</t>
  </si>
  <si>
    <t>https://www.darkreading.com/application-security/docker-becomes-target-tool-for-attackers</t>
  </si>
  <si>
    <t>Docker honeypot infrastructure</t>
  </si>
  <si>
    <t>Uptyc and CrowdStrike</t>
  </si>
  <si>
    <t>Russian and Belarusian websites</t>
  </si>
  <si>
    <t>peacenotwar</t>
  </si>
  <si>
    <t>RIAEvangelist, the maintainer of npm package node-ipc, intentionally added a protest module to the package as an act of protest against Russian aggression in Ukraine, resulting in cascading failures within the npm ecosystem. The package was a dependency of vue.js CLI and wrote a protest file to target machines while playing music. The node-ipc library receives over 1 million weekly downloads, and the malicious code targeted IP addresses in Russia and Belarus.</t>
  </si>
  <si>
    <t>https://snyk.io/blog/peacenotwar-malicious-npm-node-ipc-package-vulnerability/</t>
  </si>
  <si>
    <t>node-ipc</t>
  </si>
  <si>
    <t>Russian and Belarussian dependent applications</t>
  </si>
  <si>
    <t>RIAEvangelist</t>
  </si>
  <si>
    <t>Access:7</t>
  </si>
  <si>
    <t xml:space="preserve">Researchers at Vedere Labs and CyberMDX discovered and disclosed a set of 7 vulnerabilities in PTC's Axeda agent, which lets device manufacturers to remotely control devices. Over 150 IoT devices from over 100 vendors, including medical imaging and laboratory devices, were vulnerable remote code execution, theft of sensitive data, or sabotage.  </t>
  </si>
  <si>
    <t>https://www.forescout.com/blog/access-7-vulnerabilities-impact-supply-chain-component-in-medical-and-iot-device-models/, https://www.cybermdx.com/access7-affected-devices/</t>
  </si>
  <si>
    <t>Adexa</t>
  </si>
  <si>
    <t>PTC</t>
  </si>
  <si>
    <t>Devices running Adexa</t>
  </si>
  <si>
    <t>Azure npm Typosquatting</t>
  </si>
  <si>
    <t xml:space="preserve">Attackers created over 218 malicious npm packages, with names resembling existing Azure packages except for their Azure-specific prefixes. If erroneously included, the packages would have executed a payload that extracted directory and IP address data to a remote server. The attacker automated the creation of unique accounts for every package to avoid detection and used high version numbering scheme, but the packages were discovered about two days after they were published and quickly removed. </t>
  </si>
  <si>
    <t>https://thehackernews.com/2022/03/over-200-malicious-npm-packages-caught.html</t>
  </si>
  <si>
    <t>Azure npm packages</t>
  </si>
  <si>
    <t>Dependent packages</t>
  </si>
  <si>
    <t>Heroku + Travis CI OAuth Token Theft</t>
  </si>
  <si>
    <t>Attackers obtained access to OAuth tokens for TravisCI and Salesforce-subsidiary Heroku, allowing them to authenticate calls to the GitHub API. With this access, the attackers selectively targeted private reposotories and salted, hashed passwords of customers and users of Heroku and Tracis-CI applications. The OAuth tokens were believed to have been stolen from the two supply-chain entities rather than GitHub itself, which does not store the tokens on its own systems in an abusable form. No changes to the content of the private repositories was detected, and the organizations targeted indicated selective attacker goals.</t>
  </si>
  <si>
    <t>https://www.darkreading.com/endpoint/heroku-cyberattacker-stolen-oauth-token-customer-account-credentials</t>
  </si>
  <si>
    <t>Private repositories of Heroku and Travis CI customers</t>
  </si>
  <si>
    <t>Oauth tokens of Heroku and Travis CI</t>
  </si>
  <si>
    <t>Users of applications of Heroku and Travis-CI</t>
  </si>
  <si>
    <t>Microsoft Exchange server backdoors - Hive Ransomware</t>
  </si>
  <si>
    <t>Starting in August 2021, a Hive ransomware affiliate used the ProxyShell vulnerabilities in Microsoft Exchange servers to deploy backdoors, such as Cobalt Strike beacon, to perform network reconnaissance, steal admin account credentials, exfiltrate data, and deploy Hive ransomware. After successfully exploiting ProxyShell, the threat actors planted four web shells, executed PowerShell code to download Cobalt Strike stagers, used Mimikatz to facilitate lateral movement, conducted extensive file search to identify high-value data, encrypted and exfiltrated the data, disabled Windows Defender, and installed a ransomware payload named "Windows.exe."</t>
  </si>
  <si>
    <t>https://www.bleepingcomputer.com/news/security/microsoft-exchange-servers-hacked-to-deploy-hive-ransomware/</t>
  </si>
  <si>
    <t>ProxyShell vulnerabilities</t>
  </si>
  <si>
    <t>Microsoft Exchange Server</t>
  </si>
  <si>
    <t>Microsoft Exchange Server users</t>
  </si>
  <si>
    <t>Hive ransomware affiliate</t>
  </si>
  <si>
    <t>Jira critical authentication bypass vulnerability</t>
  </si>
  <si>
    <t>Jira's web authentication framework, Jira Seraph, contained a critical vulnerability that enabled a remote, unauthenticated attacker to bypass authentication and authorization requirements. The flaw has a severity rating of 9.9, but Jira specifies that only a specific configuration of Seraph enables remote attackers to compromise Jira products.</t>
  </si>
  <si>
    <t>https://www.bleepingcomputer.com/news/security/atlassian-fixes-critical-jira-authentication-bypass-vulnerability/</t>
  </si>
  <si>
    <t>Jira Seraph</t>
  </si>
  <si>
    <t>Jira and Jira Service Management products</t>
  </si>
  <si>
    <t>Users of Jira and Jira Service Management Products (Jira Core server, Software Data Center, Software Server, Serice Management Server, Management Data Center)</t>
  </si>
  <si>
    <t>Nimbuspwn</t>
  </si>
  <si>
    <t>Microsoft researchers found two privilege escalation vulnerabilities in networkd-dispatcher, a system component of the Linux OS, that can be chained together to gain root privilege, allowing attackers to deploy payloads, like a root backdoor, or perform other malicious code execution via arbitrary root code execution. The vulnerabilities could also be weaponized as a vector for root access to deploy more malicious threats such as ransomware.</t>
  </si>
  <si>
    <t>https://thehackernews.com/2022/04/microsoft-discovers-new-privilege.html</t>
  </si>
  <si>
    <t>Network manager system service</t>
  </si>
  <si>
    <t>Linux OS</t>
  </si>
  <si>
    <t>Linux users</t>
  </si>
  <si>
    <t>Cisco NFVIS Vulnerability</t>
  </si>
  <si>
    <t>A set of vulnerabilities in Cisco's NFVIS system, which runs virtual machines for network services, would have allowed attackers to gain root access to or even escape a guest virtual machine and compromise the host machine. The vulnerabilities were patched before attacks or even proof-of-concept code were detected.</t>
  </si>
  <si>
    <t>https://www.darkreading.com/vulnerabilities-threats/critical-cisco-vm-escape-bug-host-takeover</t>
  </si>
  <si>
    <t xml:space="preserve">Cisco NFVIS </t>
  </si>
  <si>
    <t>NFVIS users and neighboring workloads</t>
  </si>
  <si>
    <t>Flux2 kubecongif vulnerability</t>
  </si>
  <si>
    <t xml:space="preserve">Kubernetes continuous delivery tool Flux2 was found to contain vulnerabilities allowing remote code execution through its kubeconfig files. In multi-tenant deployments, it would allow an attacker to escalate their privileges to admin of a cluster under some configurations. </t>
  </si>
  <si>
    <t>https://github.com/advisories/GHSA-vvmq-fwmg-2gjc</t>
  </si>
  <si>
    <t>Flux2</t>
  </si>
  <si>
    <t>Flux</t>
  </si>
  <si>
    <t>Multitenant deployments</t>
  </si>
  <si>
    <t>CrateDepression</t>
  </si>
  <si>
    <t>A malicious package was added to the Rust community repository crates.io with a name similar to a commonly used package (rust_decimal vs. rustdecimal). The malicious package gathers information about continuous integration (CI) pipelines, and if found, places a second-stage payload to enable future supply-chain attacks. The malicious developers are believed to have impersonated a well known Rust developer to avoid detection.</t>
  </si>
  <si>
    <t>https://github.com/paupino/rust-decimal/issues/514#issuecomment-1115456464, https://www.sentinelone.com/labs/cratedepression-rust-supply-chain-attack-infects-cloud-ci-pipelines-with-go-malware/, https://thehackernews.com/2022/05/researchers-uncover-rust-supply-chain.html</t>
  </si>
  <si>
    <t>rustdecimal</t>
  </si>
  <si>
    <t>crates.io</t>
  </si>
  <si>
    <t xml:space="preserve">Dependent CI pipelines </t>
  </si>
  <si>
    <t>German npm dependency confusion attack</t>
  </si>
  <si>
    <t>Attackers used account names tied to legitimate private German firms to deploy npm packages designed to execute dependency confusion attacks, in which the packages hosted on public npm have the same name as private-repository packages but higher versionings, tricking build processes into retrieving attacker-made packages. The packages deployed backdoors and extracted victim machine information--they were eventually attributed to the German pen-testing company "Code White" as part of a research project.</t>
  </si>
  <si>
    <t>https://thehackernews.com/2022/05/malicious-npm-packages-target-german.html</t>
  </si>
  <si>
    <t>npm packages</t>
  </si>
  <si>
    <t>User companies</t>
  </si>
  <si>
    <t>Code White</t>
  </si>
  <si>
    <t>Researcher</t>
  </si>
  <si>
    <t>ctx Takeover</t>
  </si>
  <si>
    <t xml:space="preserve">Researcher sockpuppets leveraged the accounts-linkage system between GitHub and several well known OSS repositories to take over control of packages with invalid or missing GitHub accounts. In a successful attack on PyPI package CTX, sockpuppets identified a defunct email address owning the package, purchased the domain, and edited the package while recording downloads. The researcher also poked holes in GitHubs authentication controls on retired packages and made attempts at compromising crates.io and Composer. However, by retrieving accessed data, the researcher caused several of their accounts and subscriptions related to the project to be taken down. </t>
  </si>
  <si>
    <t>https://python-security.readthedocs.io/pypi-vuln/index-2022-05-24-ctx-domain-takeover.html, https://twitter.com/s0md3v/status/1529005758540808192, https://sockpuppets.medium.com/how-i-hacked-ctx-and-phpass-modules-656638c6ec5e</t>
  </si>
  <si>
    <t>Defunt OSS projects across repositories</t>
  </si>
  <si>
    <t>Defunct accounts owning open source projects</t>
  </si>
  <si>
    <t>OSS dependent projects</t>
  </si>
  <si>
    <t>sockpuppets</t>
  </si>
  <si>
    <t>SwaggerUI + DomPurify XSS</t>
  </si>
  <si>
    <t>A researcher discovered an XSS vulnerability in Swagger UI, a ubiquitous library for displaying API specifications. While patched in early 2021, the vulnerability persisted in many corporate deployments, including those of Paypal, Atlassian, Microsoft, GitLab, and Yahoo. The root of the most severe XSS vulnerability--Swagger UI has had many--was an outdated sanitization library, and different versions of that library (DomPurify) required different exploits. In the GitLab exploit, the researcher would have been able to steal auth tokens whenever users clicked on his repository.</t>
  </si>
  <si>
    <t>https://www.vidocsecurity.com/blog/hacking-swagger-ui-from-xss-to-account-takeovers/</t>
  </si>
  <si>
    <t>Swagger UI</t>
  </si>
  <si>
    <t>Dependent applications</t>
  </si>
  <si>
    <t>Dawid Moczadło</t>
  </si>
  <si>
    <t>Saicoo CAC Reader Malware</t>
  </si>
  <si>
    <t>A USB device used to read Common Access Carcs (CACs)--one of many recommended for USG employees--required driver software found to contain Ramnit malware. When discovered, Saicoo, the producer, was less than responsive, and only a small number of its Amazon reviews note the malware, though the DoD has issued an alert regarding Saicoo drivers.</t>
  </si>
  <si>
    <t>https://krebsonsecurity.com/2022/05/when-your-smart-id-card-reader-comes-with-malware/</t>
  </si>
  <si>
    <t>Saicoo Driver</t>
  </si>
  <si>
    <t>Saicoo</t>
  </si>
  <si>
    <t>CAC Reader Users</t>
  </si>
  <si>
    <t>Horde Webmail Server</t>
  </si>
  <si>
    <t>Researchers from Sonar R&amp;D discovered a vulnerability in the Horde Webmail Service that allows a malicious attacker to take over a server instance upon opening a single email, as well as allowing cross-site request forgery attacks.Ultimately, this attack provides an avenue for mass-scale communications intercepts, account comrpomise, and man-in-the-middle attacks. Horde, an open-source framework, is no longer actively maintained, though other vulnerabilities have been patched recently. Over 3,000 instances are exposed to the public facing internet, and no official patch had been issued as of June 1, 2022.</t>
  </si>
  <si>
    <t>https://www.securityweek.com/unpatched-vulnerability-exposes-horde-webmail-servers-attacks; https://blog.sonarsource.com/horde-webmail-rce-via-email/</t>
  </si>
  <si>
    <t>Horde framework email client</t>
  </si>
  <si>
    <t>Email client users</t>
  </si>
  <si>
    <t>flame-vali</t>
  </si>
  <si>
    <t>Sonatype researchers discovered an npm package named flame-vali that contained the file checker.js, containing a significantly obfustcated JavaScript payload. The payload attempts to disable Windows Defender and drop Discord.exe, a trojan with cryptomining potential. It only received a few dozen downloads a week before being removed. The package claimed to allow users to bypass request proxys.</t>
  </si>
  <si>
    <t>https://blog.sonatype.com/malicious-npm-package-disables-windows-defender-antivirus</t>
  </si>
  <si>
    <t>flame-kali</t>
  </si>
  <si>
    <t>Dowloading users</t>
  </si>
  <si>
    <t>mimexr</t>
  </si>
  <si>
    <t xml:space="preserve">PyPI *-modules </t>
  </si>
  <si>
    <t>Several Python packaes in the PyPI repository contained or depended on packages containing malicious code designed to exiltrate AWS credentials and environment variables. Two of the libraries (loglib-modules and pyg-modules) made typosquatting attempts against users of the legitimate loglib and pyg libaries, while the other three (pygrata, pygrata-utils, and hkg-sol-utils) were less easily understood. Stolen credentials were left exposed to the public, and the packages were taken down, as was the credential hosting domain.</t>
  </si>
  <si>
    <t>https://blog.sonatype.com/python-packages-upload-your-aws-keys-env-vars-secrets-to-web</t>
  </si>
  <si>
    <t>Downloading users</t>
  </si>
  <si>
    <t>SpringShell, Spring4Shell</t>
  </si>
  <si>
    <t>On March 31, 2022, vulnerabilities in the Spring Framework for Java were publically disclosed. The Spring Framework is the most widely used lightweight open-source framework for Java.The vulnerability in Spring Core—referred to in the security community as SpringShell or Spring4Shell—can be exploited when an attacker sends a specially crafted query to a web server running the Spring Core framework.  A remote attacker could exploit these vulnerabilities to remotely execute arbitrary code.</t>
  </si>
  <si>
    <t>https://www.cisa.gov/news-events/alerts/2022/04/01/spring-releases-security-updates-addressing-spring4shell-and-spring; https://www.microsoft.com/en-us/security/blog/2022/04/04/springshell-rce-vulnerability-guidance-for-protecting-against-and-detecting-cve-2022-22965/; https://www.kb.cert.org/vuls/id/970766</t>
  </si>
  <si>
    <t>Spring Framework</t>
  </si>
  <si>
    <t>VMWare</t>
  </si>
  <si>
    <t>Users of Java Development Kit =&lt;9.0 and Spring Framework</t>
  </si>
  <si>
    <t>Log4Shell</t>
  </si>
  <si>
    <t>Log4Shell, or Log4J, was a zero-day vulnerability in Log4j, a popular Java logging framework, enabling arbitrary remote code execution.  By including untrusted data (such as malicious payloads) in the logged message in an affected Apache Log4j version, an attacker can establish a connection to a malicious server via JNDI lookup.</t>
  </si>
  <si>
    <t>https://www.trendmicro.com/en_us/what-is/apache-log4j-vulnerability.html; https://flashpoint.io/blog/what-you-need-to-know-log4shell-vulnerability-log4j/</t>
  </si>
  <si>
    <t>Java-based Logging Library, Log4J</t>
  </si>
  <si>
    <t>Apache</t>
  </si>
  <si>
    <t>Any device running Apache Log4J within 2.0 and 2.14.1</t>
  </si>
  <si>
    <t>Guzzle</t>
  </si>
  <si>
    <t xml:space="preserve">A vulnerability in the broadly used Guzzle library, which handles HTTP requests and responses for external services in common contentt management systems such as Drupal, would have allowed attackers to set cookies for unrelated domains, enabling account access and API request retrieval under certain circumstances. Though the vulnerability did not impact Drupal core, the security team noted that the same might not be true for contributed modules or custom code using Guzzle for outbound requests. Similarly the vunlerability did not impact AWS SDK users given that the compromsied functionality is usually disabled by default. </t>
  </si>
  <si>
    <t>https://github.com/guzzle/guzzle/security/advisories/GHSA-cwmx-hcrq-mhc3; https://www.drupal.org/sa-core-2022-010</t>
  </si>
  <si>
    <t>Guzzle Library</t>
  </si>
  <si>
    <t>Guzzle users</t>
  </si>
  <si>
    <t>Package Planting</t>
  </si>
  <si>
    <t xml:space="preserve">A flaw in NPM allowed attackers to add legitimate maintainers to a malicious project without their knowledge, thereby boosting its apparent credibility and possibly harming the reputation of legitimate developers. It is unclear whether it was used in the wild. </t>
  </si>
  <si>
    <t>https://blog.aquasec.com/npm-package-planting</t>
  </si>
  <si>
    <t>Npm packages</t>
  </si>
  <si>
    <t>NPM developers</t>
  </si>
  <si>
    <t xml:space="preserve">PyPi Malicius Browser Extensions </t>
  </si>
  <si>
    <t xml:space="preserve">In Februrary 2023, researchers at Phylum published a report that identified approximetly 450 malicious PyPI python packages that - when utilized - installed malicious browser extensions with the goal of hijacking any cryptocurrency transactions made through browser-based crypto wallets and websites. The packages were promoted for use through a typosquatting campaign. When a crypto address was recognized in the Windows clipboard, the malicious extension replaced it with a hardcoded, threat-actor controlled address - intercepting the transaction. </t>
  </si>
  <si>
    <t>https://www.bleepingcomputer.com/news/security/451-pypi-packages-install-chrome-extensions-to-steal-crypto/</t>
  </si>
  <si>
    <t>PypI Python Packages</t>
  </si>
  <si>
    <t xml:space="preserve">Users of Browser-Based Crypto Wallets and websites </t>
  </si>
  <si>
    <t xml:space="preserve">Yandex Source Code Typosquat </t>
  </si>
  <si>
    <t xml:space="preserve">A former employee of the Russian Tech Giant Yandex had files publically leaked, including source code for many services offered by the company - one of the largest in the world. This information provided several groups of malicious thread actors with information that they used to set up packages using very similar names (typosquatting) to trick developers into potentially downloading and installing these packages. </t>
  </si>
  <si>
    <t>https://www.mend.io/resources/blog/yandex-data-leak-triggers-malicious-package-publication/</t>
  </si>
  <si>
    <t>Popular Npm packages used by Yandex</t>
  </si>
  <si>
    <t>Users attempting to pull down Yandex Source Code packages</t>
  </si>
  <si>
    <t>unknown</t>
  </si>
  <si>
    <t>NPM API Timing Attacks</t>
  </si>
  <si>
    <t xml:space="preserve">In October 2022, the company Aqua Nautilus discovered a flaw in the API for NPM that allows malicious thread actors to determine if specifically package names exist on npm using timing attacks. By analyzing the time that it takes npm to reply to a request for information on a specific package name, it is possible for malicious actors to determine if said package exists on npm. nOnce the names have been identified, malicious actors could typosquat on similarly named packages and get developers to download these malicious packages instead of legitimate code. </t>
  </si>
  <si>
    <t>https://blog.aquasec.com/private-packages-disclosed-via-timing-attack-on-npm</t>
  </si>
  <si>
    <t>Private Packages on Npm</t>
  </si>
  <si>
    <t>Organizations attempted to use these private packages</t>
  </si>
  <si>
    <t>Lolip0p typosquatting campaig</t>
  </si>
  <si>
    <t xml:space="preserve">In January 2023, it was determined that a threat actor added three malicious packages to PyPI (Python Package Index) that carried code to deploy info-stealing malware onto unsuspecting user's systems. These packages were not typosquatted, but instead set up in a way - including complete descriptions - to trick developers into thinking they are genuine resources. Once they were pulled down, they enabled this malicious entity to begin data extraction. </t>
  </si>
  <si>
    <t>https://www.bleepingcomputer.com/news/security/malicious-lolip0p-pypi-packages-install-info-stealing-malware/</t>
  </si>
  <si>
    <t>PyPI packages</t>
  </si>
  <si>
    <t xml:space="preserve">Users pulling down valuable PyPi packages for development </t>
  </si>
  <si>
    <t>Lolip0p</t>
  </si>
  <si>
    <t>Colors.js/faker.js</t>
  </si>
  <si>
    <t xml:space="preserve">In January 2022, it was found that a developer of two massively widely used libraries - colors.js and faker.js - updated them in a way that introduced a malignant commit that hijacked code these packages were  used in, outputing weird code and conspiracy theories in end products and rendering them useless. </t>
  </si>
  <si>
    <t>https://www.theverge.com/2022/1/9/22874949/developer-corrupts-open-source-libraries-projects-affected</t>
  </si>
  <si>
    <t>Users of colors.js and faker.js</t>
  </si>
  <si>
    <t>Mark Squires</t>
  </si>
  <si>
    <t>Developer</t>
  </si>
  <si>
    <t>Expired Domains Npm</t>
  </si>
  <si>
    <t xml:space="preserve">2818 npm project maintainer accounts managing 8494 packages use email addresses with expired domains as credentials. Attackers could purchase those domains and set up and use the email addresses to reset passwords, resulting in complete control over maintainer accounts without the maintainer's knowledge, which is made possible because npm does not require 2FA for developer accounts.  </t>
  </si>
  <si>
    <t>https://therecord.media/thousands-of-npm-accounts-use-email-addresses-with-expired-domains</t>
  </si>
  <si>
    <t>npm automation</t>
  </si>
  <si>
    <t xml:space="preserve">Security team identified that malicious actor known as Red-LILI has been autogenerated numerous NPM accounts and then publishing malicious packages from them that shared similar names with other, important packages. By destributing this across multiple accounts - up to 1500 total packages - it made it harder for their malicious packages to be identified and taken down en masse. The malicious actors tried to typosquat Azure dependencies to maximize potential impact. </t>
  </si>
  <si>
    <t>https://checkmarx.com/blog/a-beautiful-factory-for-malicious-packages/</t>
  </si>
  <si>
    <t>Users of npm packages developed by full-auto generated accounts typosquatting around Azure dependencies</t>
  </si>
  <si>
    <t>Red-LILI</t>
  </si>
  <si>
    <t>StarJacking</t>
  </si>
  <si>
    <t>https://checkmarx.com/blog/starjacking-making-your-new-open-source-package-popular-in-a-snap/</t>
  </si>
  <si>
    <t>OSS packages across npm, PyPi, and Yarn</t>
  </si>
  <si>
    <t>npm, PyPi, Yarn</t>
  </si>
  <si>
    <t>Users of npm, PyPI, and Yarn package managers</t>
  </si>
  <si>
    <t>Colors-xx typosquatting</t>
  </si>
  <si>
    <t>https://blog.sonatype.com/remember-npm-library-colors-theres-no-such-thing-as-colors-2.0</t>
  </si>
  <si>
    <t xml:space="preserve">npm packages </t>
  </si>
  <si>
    <t>Users of colors library</t>
  </si>
  <si>
    <t>Fix-Crash npm</t>
  </si>
  <si>
    <t>During the week of April 1, 2022, it was discovered that attackers uploaded to npm a package called "fix-crash" that contained heavily obfuscated malware, with the goal of targeting your Discord authentication tokens</t>
  </si>
  <si>
    <t>https://blog.sonatype.com/this-week-in-malware-a-fix-crash-info-stealer-and-500-malicious-npm-packages</t>
  </si>
  <si>
    <t xml:space="preserve">Users trying to pulldown a library to help "fix crashes" </t>
  </si>
  <si>
    <t>NodeJS typosquat</t>
  </si>
  <si>
    <t>In late March 2022, researchers identified 86 npm packages that were named after popular NodeJS and JavaScript functions. All these packages contained strings that may indicate that the actors were targeting a well known kid-safe streaming platform and/or a cryptocurrency exchange - but no direct indication could be found for now. Indicators point to automated production and payload of the packages. Interestingly, the code also contained specific roadblocks that researchers think may be an attempt from the attackers to keep their system safe from payload.</t>
  </si>
  <si>
    <t>https://blog.sonatype.com/86-malicious-npm-packages-named-after-popular-nodejs-function-names</t>
  </si>
  <si>
    <t>Users trying to pulldown similarly named components to packages to popular azur, rukkaz and azbit development packages</t>
  </si>
  <si>
    <t>PyPi InfoStealer</t>
  </si>
  <si>
    <t>https://research.checkpoint.com/2022/cloudguard-spectral-detects-several-malicious-packages-on-pypi-the-official-software-repository-for-python-developers/</t>
  </si>
  <si>
    <t>Users trying to pulldown pypi packages</t>
  </si>
  <si>
    <t>MOVEit</t>
  </si>
  <si>
    <t>https://arstechnica.com/security/2023/06/casualties-keep-growing-in-this-months-mass-exploitation-of-moveit-0-day/</t>
  </si>
  <si>
    <t>MOVEit file transfer software</t>
  </si>
  <si>
    <t>Users of MOVEit and users of software services that relied on MOVEit</t>
  </si>
  <si>
    <t>Clop (Russia)</t>
  </si>
  <si>
    <t>3CX + X_Trader</t>
  </si>
  <si>
    <t>https://www.wired.com/story/3cx-supply-chain-attack-times-two/</t>
  </si>
  <si>
    <t>3CX VoIP software, X_Trader</t>
  </si>
  <si>
    <t>3CX, Trading Technologies</t>
  </si>
  <si>
    <t>Users of 3CX's VoIP software</t>
  </si>
  <si>
    <t>Kimsuky, Emerald Sleet,Labyrinth Chollima, or Velvet Chollima (North Korea)</t>
  </si>
  <si>
    <t>Ghostly S3 Buckets</t>
  </si>
  <si>
    <t>An Amazon S3 bucket referenced in popular npm package bignum to download pre-built binaries of an add-on expired, which an attacker exploited by purchasing the pointed-to bucket and using that bucket to serve malware to users of the bignum package. The malware extracted data such as IDs, passwords, variables, and local host name from user's computers.</t>
  </si>
  <si>
    <t>https://thehackernews.com/2023/06/new-supply-chain-attack-exploits.html</t>
  </si>
  <si>
    <t>Users of  npm packages with expired/orphaned S3 buckets</t>
  </si>
  <si>
    <t>NuGet First Recorded Typosquats</t>
  </si>
  <si>
    <t>https://www.darkreading.com/application-security/net-devs-targeted-with-malicious-nuget-packages</t>
  </si>
  <si>
    <t>NuGet packages</t>
  </si>
  <si>
    <t>NuGet</t>
  </si>
  <si>
    <t>Users of NuGet packages (.NET software developers)</t>
  </si>
  <si>
    <t>ChatGPT Chrome Extension</t>
  </si>
  <si>
    <t>A malicious version of a "ChatGPT for Google" chrome extension offered ChatGPT integration with Google search results but also included additional code to steal Facebook cookies. A previous version of this attack, likely by the same hackers, was removed by the Chrome Web Store, but this new version has accumulated over 9,000 downloads.</t>
  </si>
  <si>
    <t>https://www.bleepingcomputer.com/news/security/facebook-accounts-hijacked-by-new-malicious-chatgpt-chrome-extension/</t>
  </si>
  <si>
    <t>Malicious chrome extension</t>
  </si>
  <si>
    <t>Users of malicious web extension</t>
  </si>
  <si>
    <t>Chrome Extension Bonanza</t>
  </si>
  <si>
    <t>32 malicious Chrome extensions with 75 million total downloads were removed from the Chrome Web Store after a researcher discovered that the extensions were manipulating search results and performing redirections via JavaScript code injection. Suspicious extensions included Autoskip for YouTube, Crystal Ad block, Clipboard Helper, and PDF Toolbox. Most extensions performed some legitimate purpose, but contained code disguised as an extension API wrapper which would allow for the injection of arbitrary JavaScript code.</t>
  </si>
  <si>
    <t>https://www.bleepingcomputer.com/news/security/malicious-chrome-extensions-with-75m-installs-removed-from-web-store/</t>
  </si>
  <si>
    <t>Malicious chrome extensions</t>
  </si>
  <si>
    <t>Chrome Web Store</t>
  </si>
  <si>
    <t>SocGholish in the News</t>
  </si>
  <si>
    <t>https://www.bleepingcomputer.com/news/security/hundreds-of-us-news-sites-push-malware-in-supply-chain-attack/</t>
  </si>
  <si>
    <t>Media company code</t>
  </si>
  <si>
    <t>Undisclosed Media Company</t>
  </si>
  <si>
    <t>Visitors of news websites</t>
  </si>
  <si>
    <t>TA569 (Russia)</t>
  </si>
  <si>
    <t>RepoJacking</t>
  </si>
  <si>
    <t>On GitHub, when a project's owner changes usernames or the name of the repo, a redirection is created to avoid breaking dependencies. However, these dependencies can be overwritten when a different user claims the former name of the organization. This creates an oppurtunity for exploitation, as hackers can create new projects at these former links and include malicious code.</t>
  </si>
  <si>
    <t>https://www.bleepingcomputer.com/news/security/millions-of-github-repos-likely-vulnerable-to-repojacking-researchers-say/</t>
  </si>
  <si>
    <t>GitHub repos</t>
  </si>
  <si>
    <t>Users of packages with hanging dependencies on GitHub</t>
  </si>
  <si>
    <t>SpinOk Redux</t>
  </si>
  <si>
    <t>https://www.bleepingcomputer.com/news/security/spinok-android-malware-found-in-more-apps-with-30-million-installs/</t>
  </si>
  <si>
    <t>Mini-game SDK</t>
  </si>
  <si>
    <t xml:space="preserve">Android Apps </t>
  </si>
  <si>
    <t>Users of infected Android apps</t>
  </si>
  <si>
    <t>SpinOk</t>
  </si>
  <si>
    <t>https://www.bleepingcomputer.com/news/security/android-apps-with-spyware-installed-421-million-times-from-google-play/</t>
  </si>
  <si>
    <t>Android Apps</t>
  </si>
  <si>
    <t>Users of infected Android Apps</t>
  </si>
  <si>
    <t>PyPI Password Theft</t>
  </si>
  <si>
    <t>3 Python packages hosted on PyPI contained a malicious dependency, "request" instead of "requests." The error appears to have been introduced through typos in all three cases, and the malware involved has been removed from PyPI, protecting many users. However, users who download through a mirror may still be vulnerable to the malware, which is an info-stealing trojan which attempts to extract login names and passwords from web apps.</t>
  </si>
  <si>
    <t>https://www.bleepingcomputer.com/news/security/pypi-package-keep-mistakenly-included-a-password-stealer/</t>
  </si>
  <si>
    <t>3 PyPI packages</t>
  </si>
  <si>
    <t>PyPI maintainers</t>
  </si>
  <si>
    <t>Downloaders of packages with infected dependency</t>
  </si>
  <si>
    <t>Fishpig Magento</t>
  </si>
  <si>
    <t xml:space="preserve">A software integration between the Magento e-commerce platform and Wordpress web-hosting service called FishPig was hacked by malicious actors who injected the Rebooke malware into the FishPig software and took control of FishPig servers. Over 200,000 websites use the integration, and researchers believe all paid versions of the software extension are compromised. The attackers used their access to FishPig's development enviroment to inject PHP code, which then mimics system processes and waits for follow-on commands from a server. </t>
  </si>
  <si>
    <t>https://sansec.io/research/rekoobe-fishpig-magento; https://arstechnica.com/information-technology/2022/09/breach-of-software-maker-used-to-backdoor-as-many-as-200000-servers/</t>
  </si>
  <si>
    <t>Fishpig Wordpress Extensions</t>
  </si>
  <si>
    <t>Fishpig</t>
  </si>
  <si>
    <t>Users of Fishpig extensions for Magento 2</t>
  </si>
  <si>
    <t>Evasive Panda MsgBot</t>
  </si>
  <si>
    <t xml:space="preserve">Chinese group 'Evasive Panda' targeted members of NGOs in specific provinces of China with the MsgBot malware, delived through an automatic update through the Tencent QQ messaging app. The update was delivered as an update from legitimate Tencent URLs and IP addresses, suggesting either a supply chain attack or an adversary in the middle attack. The malware appeared to steal data primarily from Chinese apps, including keylogging on specific apps, stealing credentials from others, and capturing input and output audio. </t>
  </si>
  <si>
    <t>https://www.bleepingcomputer.com/news/security/tencent-qq-users-hacked-in-mysterious-malware-attack-says-eset/</t>
  </si>
  <si>
    <t>QQ Messaging App</t>
  </si>
  <si>
    <t>Tencent</t>
  </si>
  <si>
    <t>NGO members in specific provinces who used the Tencent QQ messaging app</t>
  </si>
  <si>
    <t>Evasive Panda (China)</t>
  </si>
  <si>
    <t>Trendava the speed tester</t>
  </si>
  <si>
    <t>16 malicious packages, all uploaded to npm by the same user, were camoflauged as speed testers but actually were cryptocurrency miners. Each package was slightly different, using a variety of techniques to disguise their malicious contents. For example, some packages downloaded malicious helper files from GitLab instead of including them as part of the initial package, while some connect to unknown IP addresses to retrieve information instead of explicitly including crypto mining pool addresses, while some packages also include code to conduct a speed test.</t>
  </si>
  <si>
    <t>https://www.bleepingcomputer.com/news/security/npm-packages-posing-as-speed-testers-install-crypto-miners-instead/</t>
  </si>
  <si>
    <t>Users of malicious npm packages</t>
  </si>
  <si>
    <t>Trendava</t>
  </si>
  <si>
    <t>PyTorch Dependency Confusion</t>
  </si>
  <si>
    <t>https://www.bleepingcomputer.com/news/security/pytorch-discloses-malicious-dependency-chain-compromise-over-holidays/</t>
  </si>
  <si>
    <t xml:space="preserve">PyPI package </t>
  </si>
  <si>
    <t>Users of PyTorch-nightly</t>
  </si>
  <si>
    <t>ChatGPT Hallucination Hijacking</t>
  </si>
  <si>
    <t>Researchers found that attackers could take advantage of "hallucinations" by ChatGPT in situations where ChatGPT suggests packages that are not published in a legitimate package repository as part of a response to a coding problem. Attackers could publish malicious packages with the fictitious names suggested by ChatGPT, which could result in a developer installing malicious libraries after running code from ChatGPT.</t>
  </si>
  <si>
    <t>https://www.darkreading.com/application-security/chatgpt-hallucinations-developers-supply-chain-malware-attacks</t>
  </si>
  <si>
    <t>Popular Repositories</t>
  </si>
  <si>
    <t>Users of ChatGPT for coding help</t>
  </si>
  <si>
    <t>Lapsu$ + Okta</t>
  </si>
  <si>
    <t>https://www.bitsight.com/blog/okta-cyber-attack-another-major-supply-chain-incident</t>
  </si>
  <si>
    <t>Okta support engineering platform</t>
  </si>
  <si>
    <t>Okta</t>
  </si>
  <si>
    <t>Users of the Okta identify management platform</t>
  </si>
  <si>
    <t>Lapsus</t>
  </si>
  <si>
    <t>F5 BIG-IP Round 2</t>
  </si>
  <si>
    <t>Vulnerbilities in F5s BIG-IP iControl REST authenticaiton componentt allowed hackers to execute arbitrary code on connected networks, potentially opening an avenue to many corporate networks. Suspicions about the origin of the vulnerability abounded, and over 2500 systems were exposed to the internet, resulting in exploits after the vulnerability and patch were announced. F5s offerings serve as load balancers and managers and are widely used.</t>
  </si>
  <si>
    <t>https://www.bleepingcomputer.com/news/security/hackers-exploiting-critical-f5-big-ip-bug-public-exploits-released/</t>
  </si>
  <si>
    <t>F5 BIG-IP modules</t>
  </si>
  <si>
    <t>Users of the BIG-IP system</t>
  </si>
  <si>
    <t xml:space="preserve">Winnti Gaming </t>
  </si>
  <si>
    <t>The Winnti group, beginning in 2011, began compromising updates to a popular online game, proliferating Trojans widley and seemingly by mistake, intending to target game development companies instead. The malicious file was validly signed but because of its missed target was not detected to have launched on victim machines. The malware was signed with a key from a South Korean game development company before being revoked. The discovery led researchers to uncover a widespread certificate stealing campaign apparently originating in China. Further revelations indicated other certificates stolen from gaming copmanies and used in attacks against South Korean social networks, Tibetan and Uyghur activists, and more. At least 35 companies had been infected at some time, and the campaign appeared to begin as early as 2007 before scaling up in 2010 and partaking in selling stolen certificates, source code, and other IP.</t>
  </si>
  <si>
    <t>https://securelist.com/winnti-more-than-just-a-game/37029/</t>
  </si>
  <si>
    <t>Several gaming updates</t>
  </si>
  <si>
    <t>multiple companies</t>
  </si>
  <si>
    <t>Varied</t>
  </si>
  <si>
    <t>Number:JACK</t>
  </si>
  <si>
    <t>Researchers found nine vulnerabilities in open source TCP/IP stacks, similar to AMNESIA:33 disclosures from the same researchers. The impacted stacks are common across OT, IOT, and IT devices and result from inadequate randomization. Though less severe than the AMNESIA:33 vulnerabilities, were less severe but would still have enabled code injection within vulnerable devices, as well as authentication bypasses.</t>
  </si>
  <si>
    <t>https://www.tenable.com/blog/numberjack-nine-vulnerabilities-across-multiple-open-source-tcpip-stacks</t>
  </si>
  <si>
    <t>Open source TCP/IP stacks</t>
  </si>
  <si>
    <t>Several</t>
  </si>
  <si>
    <t>Dependent devices</t>
  </si>
  <si>
    <t>Name:WRECK</t>
  </si>
  <si>
    <t xml:space="preserve">The same researchers involved in Number:JACK and AMNESIA:33 discovered similar vulnerabilities in four open-source TCP/IP stacks affecting domain name system functions, enabling remote code execution and other attacks against dependent systems. A Shodan scan revealed just over one million devices connected to the internet associated with one of the stacks, though could not determine their vulnerabilit. </t>
  </si>
  <si>
    <t>https://www.tenable.com/blog/namewreck-nine-dns-vulnerabilities-found-in-four-open-source-tcpip-stacks</t>
  </si>
  <si>
    <t>Urgent/11</t>
  </si>
  <si>
    <t>Researchers detected elevent vulnerabilities, including six that enabled remote code execution, in VxWorks, an operating system used in embedded hardware devices like medical systems and ICS, specifically sourced to its TCP/IP stack management. The wide spread OS is presentt on over two billion devices, many of which remained unpatched for months after discovery.</t>
  </si>
  <si>
    <t>https://www.tenable.com/blog/critical-vulnerabilities-dubbed-urgent11-place-devices-running-vxworks-at-risk-of-rce-attacks</t>
  </si>
  <si>
    <t>UAParser.js</t>
  </si>
  <si>
    <t>A widely used OSS project, ua-parser-js, had malware added to several versions of it, accessing a wide attack surface given the projects over 7 million weekly downloads, 1200+ direct dependencies, and minimum 53,000 indirect dependencies. The malware added credential stealing and cryptomining capabilities to the package and was injected when the developer's account and was tentatively linked to three other malicious dependencies published around the same time. It remains unclear how the account was initially accessed, though it went out of its way o spare machines located in Russia, Ukraine, Belarus, and Kazakhstan.</t>
  </si>
  <si>
    <t>https://www.cisa.gov/uscert/ncas/current-activity/2021/10/22/malware-discovered-popular-npm-package-ua-parser-js; https://www.truesec.com/hub/blog/uaparser-js-npm-package-supply-chain-attack-impact-and-response</t>
  </si>
  <si>
    <t>uaparser</t>
  </si>
  <si>
    <t>Faisal Salman</t>
  </si>
  <si>
    <t>uaparser dependents</t>
  </si>
  <si>
    <t>coa and rc</t>
  </si>
  <si>
    <t>NPM libraries coa and rc were modified to run the same malware, with the two packages totalling a hefty 22 million weekly downloads. The malicious instances used suspicious version numbers and broke some builds and bore similarities to previous typosquat attacks seen just a week before, threatening to install ransomware and credential stealing software, though the rc and coa versions seemed to just steal sensitive information rather than install ransomware. The attack seemed to hinge on compromised developer accounts.</t>
  </si>
  <si>
    <t>https://www.rapid7.com/blog/post/2021/11/05/new-npm-library-hijacks-coa-and-rc/</t>
  </si>
  <si>
    <t>rc and coa</t>
  </si>
  <si>
    <t>rc and coa dependents</t>
  </si>
  <si>
    <t>JuiceStealer/JuiceLedger</t>
  </si>
  <si>
    <t>Attackers used phishing campaigns to steal developer credentials from contributors, pretending to require a validation process under threat of removing projects from PyPI. Maintainer accounts for exotel and spam were compromised, leading to malware injections in those projects. The malware resembled other instances spread through typosquatting campaigns, designed to steal passwords stored in Chrome, and is linked to threat actor JuiceLedger, which wsa involved in other, smaller scale attacks. The two compromised packages had been downloaded almost 700,000 times.</t>
  </si>
  <si>
    <t>https://arstechnica.com/information-technology/2022/09/actors-behind-pypi-supply-chain-attack-have-been-active-since-late-2021/</t>
  </si>
  <si>
    <t>exotel and spam</t>
  </si>
  <si>
    <t>exotel and spam dependents</t>
  </si>
  <si>
    <t>JuiceLedger</t>
  </si>
  <si>
    <t>MiMi</t>
  </si>
  <si>
    <t>After taking control of installation servers, attackers linked to the Lucky Mouse threat actor were able to deliver malware along with legitimate downloads of MiMi, a messaging app mainly used in China, for months before detection. The malware was able to target Mac, Windows, and Linux devices, and researchers traced the attack bck to at least June 2021. The original installers were unsigned.</t>
  </si>
  <si>
    <t>https://thediplomat.com/2022/09/a-recent-chinese-hack-is-a-wake-up-call-for-the-security-of-the-worlds-software-supply-chain/</t>
  </si>
  <si>
    <t>MiMi users</t>
  </si>
  <si>
    <t>Lucky Mouse</t>
  </si>
  <si>
    <t>dYdX npm compromise</t>
  </si>
  <si>
    <t>Packages published on npm by dYdX, a legitimate crypto exchange, were compromised with malware designed to steal sensitive information like GitHub tokens, AWS IAM credentials, and SSH keys. The attack appeared to originate from compromised account credentials, and though some scanners detected the malicious versions quickly, the three main compromised versions were downloaded more than 120,000 times. The changes were hidden in minor versions to avoid arousing suspicion.</t>
  </si>
  <si>
    <t>https://www.bleepingcomputer.com/news/security/npm-packages-used-by-crypto-exchanges-compromised/</t>
  </si>
  <si>
    <t>dydxprotocol-solo -perpetual and -node-service-base-dev</t>
  </si>
  <si>
    <t>NPM, dYdX</t>
  </si>
  <si>
    <t>dYdX users</t>
  </si>
  <si>
    <t>Material Tailwind</t>
  </si>
  <si>
    <t>Attackers created a malicious npm package to typosquat Material Tailwind, a CSS framework for use with popular libraries, and deliver malware to execute PowerShell scripts in Windows. Only downloaded 320 times, the malicious package was quickly taken down.</t>
  </si>
  <si>
    <t>https://blog.reversinglabs.com/blog/threat-analysis-malicious-npm-package-mimicks-material-tailwind-css-tool</t>
  </si>
  <si>
    <t>Materal Design and Tailwind CSS users</t>
  </si>
  <si>
    <t>Comm100</t>
  </si>
  <si>
    <t>Comm100, a chat software provider, was alerted to malicious code in one of its installers, signed with a valid certificate. The malware enabled remote code execution and was connected to Chinese treat actors based on comment language in the malware, which appeared to target gambling websites despite targetting thousands of Comm100 customers. It remains unclear how the threat actor accessed the certificate.</t>
  </si>
  <si>
    <t>https://www.crowdstrike.com/blog/new-supply-chain-attack-leverages-comm100-chat-installer/</t>
  </si>
  <si>
    <t>Comm100 Live Chat Application</t>
  </si>
  <si>
    <t>Comm100 customers</t>
  </si>
  <si>
    <t>JumpCloud Chollima</t>
  </si>
  <si>
    <t>North Korean hackers accessed IT management company JumpCloud to attack its customers, though the company claims only five of more than two hundred thousand were impacted, and just ten devices among them. The attackers accessed an internal orchestration system with a spearphishing campaign to insert malicious code into a commands framework, ultimately looking to steal cryptocurrency.</t>
  </si>
  <si>
    <t>https://www.reuters.com/technology/n-korea-hackers-breached-us-it-company-bid-steal-crypto-sources-2023-07-20/</t>
  </si>
  <si>
    <t>JumpCLoud commands framework</t>
  </si>
  <si>
    <t>JumpCloud</t>
  </si>
  <si>
    <t>JumpCloud customers</t>
  </si>
  <si>
    <t>Labyrinth Chollima</t>
  </si>
  <si>
    <t>This is not a package</t>
  </si>
  <si>
    <t xml:space="preserve">Attackers used malicious npm packages named @core-pas/cyb-core and notreallyapackgetrustme to attempt a dependency confusion attack targetting CyberARK developers and steal passwords, Amazon EC2 credentials, and system configuration information from victims. </t>
  </si>
  <si>
    <t>https://blog.sonatype.com/this-week-in-malware-npm-malware-exfiltrates-windows-sam-amazon-ec2-credentials</t>
  </si>
  <si>
    <t>CyberArk Components</t>
  </si>
  <si>
    <t>CyberArk</t>
  </si>
  <si>
    <t>CyberArk developers</t>
  </si>
  <si>
    <t>MSI Key Leak</t>
  </si>
  <si>
    <t>Ransomware actors claimed to have stolen significant data from PC component manufacturer MSI, incluing their firmware signing and Boot Guard keys. Though unvalidated, if true the leaked keys would enable significant software supply chain attack, complicated by the fact that the keys are difficult if not impossible to revoke and can be used by other vendors, making tracing vulnerability challenging.</t>
  </si>
  <si>
    <t>https://arstechnica.com/information-technology/2023/05/leak-of-msi-uefi-signing-keys-stokes-concerns-of-doomsday-supply-chain-attack/</t>
  </si>
  <si>
    <t>MSI Firmware Keys</t>
  </si>
  <si>
    <t>MSI</t>
  </si>
  <si>
    <t>MSI component users</t>
  </si>
  <si>
    <t>Money Message</t>
  </si>
  <si>
    <t>BackupBuddy</t>
  </si>
  <si>
    <t>A WordPress plug in, BackupBuddy, with 140,000 installations was found vulnerable to allowing attackers to view and download sensitive files from impacted sites' server. The vulnerability was patched, but not before attack attempts were observed in great frequency by one firm specializing in WordPress security.</t>
  </si>
  <si>
    <t>https://www.wordfence.com/blog/2022/09/psa-nearly-5-million-attacks-blocked-targeting-0-day-in-backupbuddy-plugin/</t>
  </si>
  <si>
    <t>iThemes</t>
  </si>
  <si>
    <t>BackupBuddy users</t>
  </si>
  <si>
    <t>NPM Banking Attack</t>
  </si>
  <si>
    <t>Attackers used a fake LinkedIn account to impersonate an employeed of a targeted bank. The fake account posed as a contributor to two malicious NPM packages that used Azure subdomains to deliver further malware, subverting defensive deny lists. The malware scanned for operating system information, decoded further payloads, and linked to a C&amp;C server.</t>
  </si>
  <si>
    <t>https://checkmarx.com/blog/first-known-targeted-oss-supply-chain-attacks-against-the-banking-sector/</t>
  </si>
  <si>
    <t>Bank software</t>
  </si>
  <si>
    <t>https://www.mandiant.com/resources/blog/north-korea-supply-chain</t>
  </si>
  <si>
    <t>Fig 11</t>
  </si>
  <si>
    <t>Attack Vectory by Distribution Vector</t>
  </si>
  <si>
    <t>Third-Party Application Store</t>
  </si>
  <si>
    <t>Open-Source Dependency</t>
  </si>
  <si>
    <t>Fig 12</t>
  </si>
  <si>
    <t>Codebase by Distribution Vector</t>
  </si>
  <si>
    <t>First-Party OS/Applications</t>
  </si>
  <si>
    <t>Third-Party Application</t>
  </si>
  <si>
    <t>Third-Party Firmware</t>
  </si>
  <si>
    <t>Fig 15</t>
  </si>
  <si>
    <t>Attack Vector by Codebase</t>
  </si>
  <si>
    <t>Flowchart Numbers</t>
  </si>
  <si>
    <t>Breaking Graphic</t>
  </si>
  <si>
    <t>Broken Graphic</t>
  </si>
  <si>
    <t>NEXT GRAPHIC</t>
  </si>
  <si>
    <t>Breaking Counter</t>
  </si>
  <si>
    <t>Broken Counter</t>
  </si>
  <si>
    <t>Current Counter</t>
  </si>
  <si>
    <t>Counter Checker</t>
  </si>
  <si>
    <t>Notes on Discrepancies</t>
  </si>
  <si>
    <t xml:space="preserve">New from Counter </t>
  </si>
  <si>
    <t>All from Counter</t>
  </si>
  <si>
    <t>All from Sum</t>
  </si>
  <si>
    <t>All Check</t>
  </si>
  <si>
    <t>Action</t>
  </si>
  <si>
    <t>Batch Number -&gt;</t>
  </si>
  <si>
    <t xml:space="preserve">Compromised SDKs </t>
  </si>
  <si>
    <t>GOOD</t>
  </si>
  <si>
    <t xml:space="preserve">Open Source Repositories </t>
  </si>
  <si>
    <t>GOOD: fallguys npm isn't included on web version OSS for some reason, benign miscode</t>
  </si>
  <si>
    <t xml:space="preserve">Account Access (Top) </t>
  </si>
  <si>
    <t>GOOD: First discrepancy is removal of golduck and soft cell; second is unknown, likely shifts and redefinitions</t>
  </si>
  <si>
    <t>GOOD: Unknown coding error--11 already reflected on website, likely a random miscount</t>
  </si>
  <si>
    <t>App Stores</t>
  </si>
  <si>
    <t>GOOD: Miscount in original graphic, resolved down the line</t>
  </si>
  <si>
    <t>Attacker-made Software</t>
  </si>
  <si>
    <t>GOOD: bb-builder updated to include Attacker Application</t>
  </si>
  <si>
    <t>GOOD: erroneous + 1 not found--possible incorrect inclusion of belkin disclosure, or we just took something out later--consistent means original report ommission</t>
  </si>
  <si>
    <t xml:space="preserve">   -Presignature Insertion</t>
  </si>
  <si>
    <t xml:space="preserve">   -Stolen Certificate</t>
  </si>
  <si>
    <t>GOOD (Duqu was incorrectly coded)</t>
  </si>
  <si>
    <t xml:space="preserve">   -Account Access (Bottom)</t>
  </si>
  <si>
    <t>GOOD: bootstrap-sass wasn't counted by Broken graphic erroneously</t>
  </si>
  <si>
    <t xml:space="preserve">   -Flawed Cryptography</t>
  </si>
  <si>
    <t xml:space="preserve">   -Self/Unsigned</t>
  </si>
  <si>
    <t>I have no idea how this one happened. Best guss is post-graphic edits.</t>
  </si>
  <si>
    <t>Supply Chain Vulnerabilities</t>
  </si>
  <si>
    <t>GOOD: C-data and Xiongmai incorrectly batched, final count is good, so all good</t>
  </si>
  <si>
    <t>To use this sheet for a new graphic, add a column to the left of  column F and to the left of column D. The new column d should be filled in from the most recent version of the graphic. The new column F should be filled with the exact same formulae as column E. Then, the only other moving part is to update the batch number (next up is 3). The sheet should count everything new, assuming new entries were correctly batched and highlight any issues in versioning. Use the notes sections to explain these discrepancies where applicable. Action will tell you what to do--update graphic because new batch changed numbers, or resolve an issue where something changed in how we counted entries. Final detail is to change comparison column from C (current) to most recent graphic tracking column and update the row numbers (current end is 162)</t>
  </si>
  <si>
    <t>Question</t>
  </si>
  <si>
    <t>Do we consider an attacker open-source pacakge OSS, Attacker Application, or both?</t>
  </si>
  <si>
    <t>Do we count the attack vectors on the bottom right of the graphic as only those overlapping with Update Hijacks or any instance of those vectors?</t>
  </si>
  <si>
    <t>Why were C-Data and Xiongmai firmware vulns removed? They are present on the website but absent in the dataset</t>
  </si>
  <si>
    <t>Resolved</t>
  </si>
  <si>
    <t>The two entries were batched incorrectly, so they are present in the dataset, but as broken trust additions rather than original entries, which they are.</t>
  </si>
  <si>
    <t>Fig 1</t>
  </si>
  <si>
    <t>Fig 2</t>
  </si>
  <si>
    <t>First-Party Firmware</t>
  </si>
  <si>
    <t>Fig 3</t>
  </si>
  <si>
    <t>Fig 4</t>
  </si>
  <si>
    <t>Fig 5</t>
  </si>
  <si>
    <t>Supply Chain Vulns</t>
  </si>
  <si>
    <t>SDKs</t>
  </si>
  <si>
    <t>Open-Source</t>
  </si>
  <si>
    <t>Attacker-Made</t>
  </si>
  <si>
    <t>Account Access (attacker)</t>
  </si>
  <si>
    <t>Presig</t>
  </si>
  <si>
    <t>Stolen</t>
  </si>
  <si>
    <t>Account Access (hijack)</t>
  </si>
  <si>
    <t>Flaw</t>
  </si>
  <si>
    <t>Self</t>
  </si>
  <si>
    <t>Old</t>
  </si>
  <si>
    <t>New</t>
  </si>
  <si>
    <t>Fig 6</t>
  </si>
  <si>
    <t>Fig 7</t>
  </si>
  <si>
    <t>Ease of Access</t>
  </si>
  <si>
    <t>Fig 8</t>
  </si>
  <si>
    <t>Attacker-Made Apps</t>
  </si>
  <si>
    <t>Fig 9</t>
  </si>
  <si>
    <t>Fig 10</t>
  </si>
  <si>
    <t>See Heat Maps Tab</t>
  </si>
  <si>
    <t>Fig 13</t>
  </si>
  <si>
    <t>Fig 14</t>
  </si>
  <si>
    <t>See Heatmap Tab</t>
  </si>
  <si>
    <t>Fig 16</t>
  </si>
  <si>
    <t>Same as Fig 4</t>
  </si>
  <si>
    <t>Fig 17</t>
  </si>
  <si>
    <t>Fig 11b</t>
  </si>
  <si>
    <t>App Count</t>
  </si>
  <si>
    <t>GPS</t>
  </si>
  <si>
    <t>Apple App</t>
  </si>
  <si>
    <t>3rd Party App</t>
  </si>
  <si>
    <t>New?</t>
  </si>
  <si>
    <t>Stolen/Purchased Certificate; Unknown, Other, or N/A</t>
  </si>
  <si>
    <t xml:space="preserve">Direct Download; </t>
  </si>
  <si>
    <t xml:space="preserve">N/A; </t>
  </si>
  <si>
    <t>Data Extraction; Backdoor Access; Remote Code Execution/Download</t>
  </si>
  <si>
    <t xml:space="preserve">Breaches allowed attackers to serve malware-laden versions of audio processing suite Audacity and Classic Shell, achieving hundreds of downloads in the few hour that the programs were live on FossHub and overwroting the master boot record of victim computers. The attack was quickly remedied and led to an overhaul of the site's and projects' security. </t>
  </si>
  <si>
    <t>Account Access; Unknown, Other, or N/A</t>
  </si>
  <si>
    <t>Account Access; Self-signed/Unsigned; Unknown, Other, or N/A</t>
  </si>
  <si>
    <t>Backdoor Access; Establish BotNet</t>
  </si>
  <si>
    <t/>
  </si>
  <si>
    <t>Stolen/Purchased Certificate; Broken Signature System</t>
  </si>
  <si>
    <t>Hardware Component; Direct Download; Supply Chain Service Provider</t>
  </si>
  <si>
    <t xml:space="preserve">Hardware Component; Direct Download; Supply Chain Service Provider; </t>
  </si>
  <si>
    <t>Default Password Exploit; Unknown, Other, or N/A</t>
  </si>
  <si>
    <t>Hardware Component; Supply Chain Service Provider</t>
  </si>
  <si>
    <t xml:space="preserve">Hardware Component; Supply Chain Service Provider; </t>
  </si>
  <si>
    <t>Credential Theft; Default Password; Code Injection</t>
  </si>
  <si>
    <t xml:space="preserve">Credential Theft; Default Password; Code Injection; </t>
  </si>
  <si>
    <t>Pre-signature Insertion; Unknown, Other, or N/A</t>
  </si>
  <si>
    <t xml:space="preserve">Hijacked Updates; </t>
  </si>
  <si>
    <t>Hijacked Updates; Direct Download</t>
  </si>
  <si>
    <t xml:space="preserve">Hijacked Updates; Direct Download; </t>
  </si>
  <si>
    <t>Backdoor Access; Cryptominer</t>
  </si>
  <si>
    <t>Hijacked Updates; Direct Download; Phishing</t>
  </si>
  <si>
    <t xml:space="preserve">Hijacked Updates; Direct Download; Phishing; </t>
  </si>
  <si>
    <t>A malicious version of the popular bootstrap-sass package, which has been downloaded 28 million+ times, was published to the official RubyGems repository. Version 3.2.0.3 includes a stealthy backdoor that gives attackers remote command execution on server-side Rails applications. Attackers briefly removed a version of the library from the RubyGems registry before releasin a new version infected with malicious code.</t>
  </si>
  <si>
    <t>Hijacked Updates; Open Source Dependency</t>
  </si>
  <si>
    <t xml:space="preserve">Hijacked Updates; Open Source Dependency; </t>
  </si>
  <si>
    <t>Backdoor Access; Remote Code Execution/Download</t>
  </si>
  <si>
    <t xml:space="preserve">Open Source Dependency; </t>
  </si>
  <si>
    <t xml:space="preserve">Credential Theft; </t>
  </si>
  <si>
    <t>Data Extraction; Payment Diversion</t>
  </si>
  <si>
    <t>Credential Theft; Code Injection</t>
  </si>
  <si>
    <t xml:space="preserve">Credential Theft; Code Injection; </t>
  </si>
  <si>
    <t>Data Extraction; Physical Systems; Backdoor Access; Remote Code Execution/Download</t>
  </si>
  <si>
    <t xml:space="preserve">Code Injection; </t>
  </si>
  <si>
    <t>Code Injection; N/A</t>
  </si>
  <si>
    <t xml:space="preserve">Code Injection; N/A; </t>
  </si>
  <si>
    <t>Open Source Dependency; Development Software</t>
  </si>
  <si>
    <t xml:space="preserve">Open Source Dependency; Development Software; </t>
  </si>
  <si>
    <t>Attackers accessed the sites of both Ceph and Inktank, allowing for the potential compromise of signing keys and some user information. The sites were rebuilt,  new keys generated, and code resigned, but Red Hat (the owner of the sites) didn't determine how the breach occurred or if any  code had been compromised and downloaded before the breach's discovery.</t>
  </si>
  <si>
    <t>Stolen/Purchased Certificate; Self-signed/Unsigned; Unknown, Other, or N/A</t>
  </si>
  <si>
    <t>Open Source Dependency; Direct Download</t>
  </si>
  <si>
    <t xml:space="preserve">Open Source Dependency; Direct Download; </t>
  </si>
  <si>
    <t>Self-signed/Unsigned; Unknown, Other, or N/A</t>
  </si>
  <si>
    <t xml:space="preserve">Proprietary Application Store; </t>
  </si>
  <si>
    <t>Data Extraction; Adware</t>
  </si>
  <si>
    <t>Proprietary Application Store; Development Software</t>
  </si>
  <si>
    <t xml:space="preserve">Proprietary Application Store; Development Software; </t>
  </si>
  <si>
    <t>Data Extraction; Remote Code Execution/Download; Adware</t>
  </si>
  <si>
    <t>Reserachers found a backdoor in Xiongmai firmware present in millions of smart devices. The backdoor featured old and new vulnerabilities, spanning tcp port accessibility, default hardcoded passwords, and telnet access, allowing root shell access and full remote control of the device. The vulns were largely ignored by the manufacturer.</t>
  </si>
  <si>
    <t xml:space="preserve">Supply Chain Service Provider; </t>
  </si>
  <si>
    <t>Typosquatting; Open Source Dependency</t>
  </si>
  <si>
    <t xml:space="preserve">Typosquatting; Open Source Dependency; </t>
  </si>
  <si>
    <t>Attackers uploaded a .js component named "fallguys" to the npm repository, masquerading as an API for the popular video game Fall Guys. The files extracted data from Chrome, Opera, Yandex, Brave, and Discord and exfiltrated the information to a Discord server via webhooks. The malicious package was caught early after only around 300 downloads and seems to have compromised on less sensitive data such as  browsing history and user and contact information as opposed to cookies and credentials. It is speculated to have been the first step, performing reconnaissance, in a larger campaign.</t>
  </si>
  <si>
    <t>OSS, Attacker Application</t>
  </si>
  <si>
    <t>Typosquatting; Open Source Dependency; Direct Download</t>
  </si>
  <si>
    <t xml:space="preserve">Typosquatting; Open Source Dependency; Direct Download; </t>
  </si>
  <si>
    <t>Index (NOT ID)</t>
  </si>
  <si>
    <t>State Attribution</t>
  </si>
  <si>
    <t>Ease/Breadth of Access Number</t>
  </si>
  <si>
    <t>Depth in Stack Number</t>
  </si>
  <si>
    <t>Code base combined</t>
  </si>
  <si>
    <t>Impact combined</t>
  </si>
  <si>
    <t>Attack vector combined</t>
  </si>
  <si>
    <t>Distribution vector combined</t>
  </si>
  <si>
    <t>Supply Chain combined</t>
  </si>
  <si>
    <t>Attackers (again) stole credentials to gain priviliges on Avast's network, targetting the extremely popular cleaning tool CCleaner. In response, Avast preemptively halted an upcoming update, renewed its code signing certificates, and warned users. The attack seemed to aim to steal intellectual property from users and may have originated with a Chinese state-sponsored group.</t>
  </si>
  <si>
    <t>Data Extraction; Unknown or Other</t>
  </si>
  <si>
    <t>Adware Doctor Malware</t>
  </si>
  <si>
    <t xml:space="preserve">Apple Code Signing Vulnerability </t>
  </si>
  <si>
    <t>Cryptography Error; Code Injection</t>
  </si>
  <si>
    <t>Attackers snuck adware code into 18 apps on the Apple app store, allowing the applications to quietly run ads in the background and generate revenue for the attackers. The apps employed a number of stealthy techniques, including a delay before running the ads and only  when a SIM card was present, evading security checks. The iOS store is usually very secure from malicious apps, making this one of few notable exceptions.</t>
  </si>
  <si>
    <t>After revoking a compromised certificate and issuing a new one, Ask Partner Networks fell victim to another attack in which the APN updater was distributing malware signed by the new legitimate certificate. It allowed the attacker to remotely access the targetted device, steal credentials, spread through a network, and establish persistence. The attack was eventually thwarted but highlighted the risks assumed by companies pushing potentially unwanted programs (PUPs), which radically increases their vulnerable attack surfaces and attractiveness as a malware distribution vector.</t>
  </si>
  <si>
    <t>Proprietary Application Store; Phishing</t>
  </si>
  <si>
    <t xml:space="preserve">Russia-linked attackers compromised the Ukrainian power grid, interrupting service to 225,000 customers, with several methods combined for a complex infrastructure attack: spearfishing, credential stealing, malware insertion, DDoS attacks on call centers, and firmware attacks. Ultimately, BlackEnergy 3 was installed by macro-enabled MS Excel and Word applications, communicating details about the powergrid control systems to a C&amp;C server. The information allowed attackers to develop a tailored payload that attacked the grid's ICS, taking at least 27 substations off line, altering ethernet firmware to prevent remote-commands that could be used to bring them back, and coordinating the attack with outages in the energy company's buildings. </t>
  </si>
  <si>
    <t>3rd Party Application; 3rd Party Firmware</t>
  </si>
  <si>
    <t>Data Extraction; Physical Systems; Backdoor Access; Remote Code Execution/Download; Data Damage</t>
  </si>
  <si>
    <t>Worm Component; Hardware Component; Phishing; Supply Chain Service Provider</t>
  </si>
  <si>
    <t>Avaya Firmware</t>
  </si>
  <si>
    <t>Remote Code Execution/Download; Data Damage</t>
  </si>
  <si>
    <t>https://www.zdnet.com/article/cybersecurity-new-hacking-group-targets-it-companies-in-supply-chain-attack-campaign/ &amp; https://www.symantec.com/blogs/threat-intelligence/tortoiseshell-apt-supply-chain</t>
  </si>
  <si>
    <t>Data Extraction; Remote Code Execution/Download; Payment Diversion</t>
  </si>
  <si>
    <t>Belkin's IoT Device Vulnerability</t>
  </si>
  <si>
    <t>Belkin devices used public-private key encryption to verify WeMo firmware updates, but the keys are retreivable from firmware, allowing attackers to write and sign valid malware updates, further compounded by the lack of SSL certificate validation. The exlpoits required network access (i.e. simply being on the same wifi network as the devices) but could allow remote code execution. A series of related vulnerabilities and patches were disclosed and rolled out. The five initial related bugs affected half a million devices.</t>
  </si>
  <si>
    <t>Hijacked Updates; Supply Chain Service Provider</t>
  </si>
  <si>
    <t>Cryptography Error; Certificate Theft</t>
  </si>
  <si>
    <t>Data Extraction; Remote Code Execution/Download</t>
  </si>
  <si>
    <t>Data Extraction; Backdoor Access; Remote Code Execution/Download; Unknown or Other</t>
  </si>
  <si>
    <t>Stolen/Purchased Certificate; Account Access</t>
  </si>
  <si>
    <t>OSS; Attacker Application</t>
  </si>
  <si>
    <t>Hijacked Updates; Phishing</t>
  </si>
  <si>
    <t>DroidDream, DroidDream Lite</t>
  </si>
  <si>
    <t>Typosquatting; Proprietary Application Store; 3rd Party Application Store</t>
  </si>
  <si>
    <t>Data Extraction; Data Damage</t>
  </si>
  <si>
    <t>Disguised as a driver file with a valid certificate, Duqu was used by attackers to recon industrial systems. They hid it in a machine's memory, tricked the machine into loading files from there, and stole digital certificates. Duqu was initially installed via an  exploit in Win32K's TrueType font parsing that granted kernel access directly from a Word document, and the malware removes itself from a machine after 36 day and communicates with a C&amp;C server by appending data to a small jpeg file. A second round of Duqu attacks in 2014 targeted Iranian nuclear negotiations (and, surprisingly, cybersecurity firm Kasperskey Lab), linking the malware to StuxNet.</t>
  </si>
  <si>
    <t>1st Party OS/Applications; 1st Party Firmware</t>
  </si>
  <si>
    <t>Data Extraction; Backdoor Access</t>
  </si>
  <si>
    <t>Firmware Editing; Default Password</t>
  </si>
  <si>
    <t>Data Extraction; Backdoor Access; Remote Code Execution/Download; Establish BotNet</t>
  </si>
  <si>
    <t>1st Party Firmware; 3rd Party Firmware</t>
  </si>
  <si>
    <t>Equifax</t>
  </si>
  <si>
    <t>Expensive Wall</t>
  </si>
  <si>
    <t>Proprietary Application Store; 3rd Party Application Store</t>
  </si>
  <si>
    <t>Typosquatting; Proprietary Application Store</t>
  </si>
  <si>
    <t>Hijacked Updates; Worm Component; Hardware Component</t>
  </si>
  <si>
    <t>Data Extraction; Backdoor Access; Cryptominer</t>
  </si>
  <si>
    <t>Gooligan</t>
  </si>
  <si>
    <t>Data Extraction; Backdoor Access; Remote Code Execution/Download; Adware</t>
  </si>
  <si>
    <t>Hijacked Updates; 3rd Party Application Store</t>
  </si>
  <si>
    <t>Open Source Dependency; Supply Chain Service Provider</t>
  </si>
  <si>
    <t>Credential Theft; Certificate Theft</t>
  </si>
  <si>
    <t>Researchers found a vulnerability allowing attackers with prior system access to reprogram motherboard controllers, allowing the insertion of virtually undetectable and unremovable malware. Attackers can force a system to downgrade its iDRAC firmware to an extremely compromised version and gain root access to a baseband management controller instance of Linux, inject malware into iDRAC firmware, and reupgrade the system. Newer versions repaired the bug by requiring Dell signatures on iDRAC code.</t>
  </si>
  <si>
    <t>Broken Signature System; Unknown, Other, or N/A</t>
  </si>
  <si>
    <t>Firmware Editing; Code Injection</t>
  </si>
  <si>
    <t>Credential Theft; Certificate Theft; Default Password</t>
  </si>
  <si>
    <t>Java Code Signing Vulnerability</t>
  </si>
  <si>
    <t>Hijacked Updates; Development Software</t>
  </si>
  <si>
    <r>
      <t xml:space="preserve">Attacker Right9ctrl gained legitimate control over popular JavaScript library Event-Stream and inserted a dependency on the Flatmap-Stream library, which contained malicious code that would infiltrate Copay, a wallet app. Once inside, it stole private keys, and wallet information and sent them to the attacker to generate cryptocurrency profits. The library was downloaded up to 2 million times </t>
    </r>
    <r>
      <rPr>
        <i/>
        <sz val="11"/>
        <rFont val="Calibri"/>
        <family val="2"/>
        <scheme val="minor"/>
      </rPr>
      <t>per week</t>
    </r>
    <r>
      <rPr>
        <sz val="11"/>
        <rFont val="Calibri"/>
        <family val="2"/>
        <scheme val="minor"/>
      </rPr>
      <t xml:space="preserve"> and subsequent versions without malware were released to further obfuscate the encrypted payload. Right9ctrl was given legitimate access by simply emaliling the original package owner and asking to be allowed to help maintain it.</t>
    </r>
  </si>
  <si>
    <t>Jupiter Junos Vulnerability</t>
  </si>
  <si>
    <t>Kik - npm disruption</t>
  </si>
  <si>
    <t>Account Access; Self-signed/Unsigned</t>
  </si>
  <si>
    <t>https://www.rsa.com/content/dam/premium/en/white-paper/kingslayer-a-supply-chain-attack.pdf , https://www.itworldcanada.com/article/canadian-cyber-firm-confirms-it-was-the-victim-described-in-rsa-investigation/390903</t>
  </si>
  <si>
    <t>Data Extraction; Remote Code Execution/Download; Data Damage</t>
  </si>
  <si>
    <t>Iran</t>
  </si>
  <si>
    <t>The FBI alerted the US private sector about an ongoing hacking campaign that's targeting supply chain software providers. It reported that hackers are attempting to infect software providers with the Kwampirs malware, a remote access trojan, in order to gain access to victims’ strategic partners and/or customers, including entities supporting Industrial Control Systems (ICS) for global energy generation, transmission, and distribution. The malware has also been deployed in attacks against companies in the healthcare, energy, and financial sectors. The Kwampirs malware was previously identified in a Symantec report in 2018. While the FBI has not identified the attacker nor the targeted software providers, it has newly claimed that Kwampirs contains numerous similarities with data-wiping malware (“Shamoon”) developed by an Iranian-linked hacking group (APT33).</t>
  </si>
  <si>
    <t>Internal networks of supply chain software providers</t>
  </si>
  <si>
    <t>Lenovo ThinkServer Vulnerabilities</t>
  </si>
  <si>
    <t>Cryptography Error; Firmware Editing; Code Injection</t>
  </si>
  <si>
    <t>Lineage OS server breach</t>
  </si>
  <si>
    <t>MacBook Battery Firmware Vulnerability</t>
  </si>
  <si>
    <t>Firmware Editing; Default Password; Code Injection</t>
  </si>
  <si>
    <t>Malicious Chrome Extensions</t>
  </si>
  <si>
    <t>3rd Party Application Store; Supply Chain Service Provider</t>
  </si>
  <si>
    <t>MSI Font Double Supply Chain Hack</t>
  </si>
  <si>
    <t>Data Extraction; Backdoor Access; Remote Code Execution/Download; Data Damage</t>
  </si>
  <si>
    <t>Hijacked Updates; Worm Component</t>
  </si>
  <si>
    <t>Npm Command Line Vulnerability</t>
  </si>
  <si>
    <t>Pre-signature Insertion; Self-signed/Unsigned</t>
  </si>
  <si>
    <t>Oil and Gas SOP Vulnerabilities</t>
  </si>
  <si>
    <t>1st Party OS/Applications; 3rd Party Application; 3rd Party Firmware</t>
  </si>
  <si>
    <t>Default Password Exploit; Broken Signature System</t>
  </si>
  <si>
    <t>Cryptography Error; Firmware Editing; Default Password</t>
  </si>
  <si>
    <t>Data Extraction; Remote Code Execution/Download; Backdoor Access</t>
  </si>
  <si>
    <t>Operation Sheep</t>
  </si>
  <si>
    <t>3rd Party Application Store; Development Software</t>
  </si>
  <si>
    <t>Cryptography Error; Firmware Editing</t>
  </si>
  <si>
    <t>APT 32 / Ocean Lotus</t>
  </si>
  <si>
    <t>Remote Code Execution/Download; Adware</t>
  </si>
  <si>
    <t>Data Extraction; Backdoor Access; Cryptominer; Remote Code Execution/Download</t>
  </si>
  <si>
    <t>Sandworm Android Attack</t>
  </si>
  <si>
    <t>The Russian group Sandworm was linked to attacks that repackaged legitimate Korean Android apps with malware and uploaded them to the Google Play Store,  in addition to a Ukranian mail app. Less than 1,000 devices were infected, and the malware didn’t have much more functionality than downloading further code. They also gained access to a Ukranian app developer account and pushed a malicious update that the Play Store intercepted before publishing thanks to its resemblance to prior malware.</t>
  </si>
  <si>
    <t>Typosquatting; Hijacked Updates; Proprietary Application Store</t>
  </si>
  <si>
    <t>Proprietary Application Store; 3rd Party Application Store; Supply Chain Service Provider</t>
  </si>
  <si>
    <t>Credential Theft; Certificate Theft; Cryptography Error; Firmware Editing; Code Injection</t>
  </si>
  <si>
    <t>Pre-signature Insertion; Account Access</t>
  </si>
  <si>
    <t>DPRK</t>
  </si>
  <si>
    <t>Remote Code Execution/Download; Establish BotNet</t>
  </si>
  <si>
    <t>SK Communications Data Breach</t>
  </si>
  <si>
    <t>SneakerBots</t>
  </si>
  <si>
    <t>Physical Systems; Backdoor Access; Remote Code Execution/Download</t>
  </si>
  <si>
    <t>Direct Download; Supply Chain Service Provider</t>
  </si>
  <si>
    <t>SSL Apple Vulnerability</t>
  </si>
  <si>
    <t>Hijacked Updates; Worm Component; Hardware Component; Supply Chain Service Provider</t>
  </si>
  <si>
    <t xml:space="preserve">Superfish, preloaded software on Lenovo computers, retrieved user data to alter advertisement results. It also contained a vulnerability, possibly because of interactions with third party code, that would allow attackers to retrieve sensitive data in transit, e.g. payment info and passwords. The vulnerability could have affected 16 million Lenovo machines sold in one quarter alone.  </t>
  </si>
  <si>
    <t>SuperMicro BMC Vulnerabilities</t>
  </si>
  <si>
    <t>Researchers in Singapore discovered 12 vulnerabilities in the software development kits (SDKs) of 7 system-on-chip (SoC) vendors for Bluetooth Low Energy (BLE) communications. Companies making IoT and other smart devices purchase these BLE SDKs as the base chipset around which they build their devices, to minimize battery drainage on mobile and IoT devices. The SDK vulnerabilities affect chipsets sold by vendors including Texas Instruments, Cypress, and Dialog Semiconductors, and have been used in over 480 end-user products. The named chipset vendors have released new versions of the BLE SDK with patches for SweynTooth attacks. Researchers suggest that the risk of actual exploitation of vulnerabilities is small, as attackers must be in physical proximity (within the BLE range) of the vulnerable devices.</t>
  </si>
  <si>
    <t>Physical Systems; Backdoor Access; Remote Code Execution/Download; Data Damage</t>
  </si>
  <si>
    <t>Attackers discovered firmware passwords for 3 Cisco routers, allowing them to implant modular malware one network nodes. It provides backdoor access into a compromised network, provided the attacker can secure admin credentials or physical router access. The use of TCP packets to communicate further obfuscates the exploit, though it cannot be accessed via SSH or HTTPS.</t>
  </si>
  <si>
    <t>Default Password Exploit; Account Access</t>
  </si>
  <si>
    <t>Triada</t>
  </si>
  <si>
    <t>Attackers linked to the Chinese third-party software group Blazefire snuck Triada trojan malware onto new Android devices as prepackaged firmware by injecting it into the system library. The modular program hides in a machine's RAM, runs each time an app makes a system log, and infects the core OS process Zygote, making removal challenging. The malware infected 42 smartphone models that included the program preinstalled (unknown methodology), and it could send systems and user data to C&amp;C servers and even interfere with SMS in-app payments to steal money, along with install further malware.</t>
  </si>
  <si>
    <t>1st Party Firmware; Unknown/NA</t>
  </si>
  <si>
    <t>Worm Component; Hardware Component</t>
  </si>
  <si>
    <t>Data Extraction; Backdoor Access; Remote Code Execution/Download; Establish Botnet</t>
  </si>
  <si>
    <t>WikiLeaks PDF Vulnerability</t>
  </si>
  <si>
    <t>Windows Defender Vulnerability</t>
  </si>
  <si>
    <t>Hacked corporate sites and news blogs running via WordPress CMS are being used by attackers to deliver backdoor malware that allows them to drop several second-stage payloads such as keyloggers, info stealers, and Trojans. After gaining admin access to the compromised WordPress websites, the hackers inject malicious JavaScript code that automatically redirects visitors to phishing sites that impersonate legitimate Google Chrome update pages. If clicked, the targets download malware installers that infect their devices and allow the attackers to take control of their computers remotely. The attacker group is responsible for several previous campaigns including an attempt to spread a fake installer for the VSDC video editor. In this campaign, the group allegedly selected its targets using geolocation and browser detection (targets are users of the Google Chrome browser in the US, Canada, Australia, Great Britain, Israel, and Turkey).</t>
  </si>
  <si>
    <t>1st Party OS/Applications; 3rd Party Application</t>
  </si>
  <si>
    <t>X-Frame-Options Flaw</t>
  </si>
  <si>
    <t>ID</t>
  </si>
  <si>
    <t>State Attacker</t>
  </si>
  <si>
    <t>Apple Code Signing Vuln</t>
  </si>
  <si>
    <t>Apple's App Store 17</t>
  </si>
  <si>
    <t>Attackers snuck adware code into 18 apps on the Apple app store, allowing the applications to quietly run ads in the background and generate revenue for the attackers. The apps employed a number of stealthy techniques, including a delay before running the ads and only when a SIM card was present, evading security checks. The iOS store is usually very secure from malicious apps, making this one of few notable exceptions</t>
  </si>
  <si>
    <t>Attack on Ukrainian Power Grid</t>
  </si>
  <si>
    <t>Russia-linked attackers compromised the Ukranian power grid, interrupting service to 225,000 customers, with several methods combined for a complex infrastructure attack: spearfishing, credential stealing, malware insertion, DDoS attacks on call centers, and firmware attacks. Ultimately, BlackEnergy 3 was installed by macro-enabled MS Excel and Word applications, communicating details about the powergrid control systems to a C&amp;C server. The information allowed attackers to develop a tailored payload that attacked the grid's ICS, taking at least 27 substations off line, altering ethernet firmware to prevent remote-commands that could be used to bring them back, and coordinating the attack with outages in the energy company's buildings.</t>
  </si>
  <si>
    <t>Attackers from the Tortoiseshell group gained access to several computers through an unknown vulnerability (possibly a web server) to target at least 11 mainly Saudi Arabian IT providers. The Backdoor.Systkit malware they deployed retrieved system and user data from hundreds of machines. Symantec believes it is the first step in a larger SSCA, as IT providers are an ideal stepping stone for broader access to their tools and customer base, and they found evidence of use of improved variants of leaked malware tools like BondUpdater.</t>
  </si>
  <si>
    <t>https://arstechnica.com/information-technology/2020/01/researchers-unearth-malicious-google-play-apps-linked-to-active-exploit-hackers/</t>
  </si>
  <si>
    <t>SideWinder APT</t>
  </si>
  <si>
    <t>Attackers gained access to a Piriform developer account and used it to obtain a valid certificate to update the CCleaner installer to include malicious code that sent system specifics back to a C&amp;C server. The attack initially infected over two million computers and downloaded a second, stealthier payload onto selected systems at twenty tech companies. Researchers speculate about attributing the attack to Chinese group APT17, and while the exact contents of the second and a possible third payload have an unknown function, it is related to the ShadowPad malware platform.</t>
  </si>
  <si>
    <t>Chrome Web Store spyware</t>
  </si>
  <si>
    <t>More than 111 malicious extensions were added to the Chrome web store purportedly to warn users about questionable websites or convert files from one format to another, while actually extracting browsing history and data that contained credentials for access to internal business tools. Awake Security researchers report this spyware is the most far-reaching malicious Chrome store campaign to date, with up to 32 million downloads. The identity of the attacker has not yet been determined.</t>
  </si>
  <si>
    <t>Unknown (Galcomm?)</t>
  </si>
  <si>
    <t>Attackers put their package "colourama," resembling the popular "colorama" package, into the PyPI open-source repository, including an installer for malware designed to divert bitcoin payments into the attacker's wallet by intervening in the copy and paste process. The package was downloaded at least 171 times excluding mirrors, compared to millions of downloads of colorama.</t>
  </si>
  <si>
    <t>Attackers used several Android apps to hide malware variants that could send device data back to a C&amp;C server, execute code remotely, download additional malicious code, and even break out of the Android sandbox environment and gain root access through the exploid and rageagainstthecage exploits. The apps were both typosquatting versions of common utility apps and custom made malicious applications, and they were hosted on both the Google Play Store and 3rd party repositories. The apps were downloaded up to 120,000 times before being taken down and primarily functioned while users were asleep.</t>
  </si>
  <si>
    <t>Drupal, a popular content and website managing software, had critical vulnerabilities that would allow attackers to take over a site and access and alter data on the site. Notably, the Panama Papers leak may have been a result of failure to update to a secure version of Drupal combined with an unpatched WordPress vulnerability.</t>
  </si>
  <si>
    <t>https://www.theregister.co.uk/2018/03/28/drupal_urgent_security_software_patch/ , https://www.theregister.co.uk/2016/04/07/panama_papers_unpatched_wordpress_drupal/</t>
  </si>
  <si>
    <t>Data Damage; Data Extraction</t>
  </si>
  <si>
    <t>Dutch intelligence agencies indicated that Huawei components were providing a backdoor into major telecoms customer databases. At the same time, US security firm analysis found an elevated number of firmware vulnerabilities on Huawei devices (55% of firmware images), supporting Dutch and other claims, though not implying deliberate sabotage. The devices were significantly more vulnerable than rival companies' equivalents, including hardcoded passwords</t>
  </si>
  <si>
    <t>https://www.reuters.com/article/us-netherlands-huawei-tech/dutch-spy-agency-investigating-alleged-huawei-backdoor-volkskrant-idUSKCN1SM0UY , https://www.wsj.com/articles/huawei-telecom-gear-much-more-vulnerable-to-hackers-than-rivals-equipment-report-says-11561501573</t>
  </si>
  <si>
    <t>Researchers discovered a flaw in XiongMai's networking software that used a default password on an unconventional port number, enabling brute force attacks against over 1 million DVRs that could create a botnet like Mirai. Most vendors would be unaware that they relied on the Chinese software in the firstplace.</t>
  </si>
  <si>
    <t>Machine Users</t>
  </si>
  <si>
    <t>The Gemini Trojan could be used by attackers to steal Android user location, application, and system data, and to download apps and prompt users to install them. It hid in apps using a significant amount of encryption, bytewise obfuscation, and communication timing tricks. It was repackaged into apps being redistributed on unlicensed, third-party Chinese app stores.</t>
  </si>
  <si>
    <t>GoldenSpy malware</t>
  </si>
  <si>
    <t>Backdoor Access; Data Extraction</t>
  </si>
  <si>
    <t>Attackers uploaded 13 driving games with malicious code to the Google Play Store, garnering almost 600,000 downloads before being yanked. To users, the apps appeared to crash, while in reality they uploaded malware that gave them network access and deleted the apps icon, though further functionality has yet to be determined.</t>
  </si>
  <si>
    <t>Attackers laced at least 145 Google Play Store apps with malware formatted as Windows executables. Researchers speculate that the apps, harmless on the Android platforms that would download them from the Google Play Store, may have been created by a developer with a compromised development environment on a Windows system trying to spread malware. The apps were pulled.</t>
  </si>
  <si>
    <t>The OpenSSL library used to make secure HTTPS internet communications with the TLS/SSL protocol contained an error allowing attackers to request and receive sensitive information from a server that could include login tokens, passwords, credit card information, SSL private keys, and so on, essentially compromising any HTTPS communications. During SSL/TLS connections, servers and send heartbeat messages to ensure continued connections that essentially are a number, the number's length, and a request to send confirmation back by returning that number. If the message's length portion said the message was longer than it actually was, no error was thrown, and the server would send back as much information from its memory buffer as needed to return a message of the full length, which could include passwords, keys, etc.</t>
  </si>
  <si>
    <t>Java Code Signing Vuln.</t>
  </si>
  <si>
    <t>Windows IT Admin</t>
  </si>
  <si>
    <t>The FBI alerted the US private sector about an ongoing hacking campaign that's targeting supply chain software providers. It reported that hackers are attempting to infect companies with the Kwampirs malware, a remote access trojan, in order to gain access to victims’ strategic partners and/or customers, including entities supporting Industrial Control Systems (ICS) for global energy generation, transmission, and distribution. The malware has also been deployed in attacks against companies in the healthcare, energy, and financial sectors. The Kwampirs malware was previously identified in a Symantec report in 2018. While the FBI has not identified the attacker nor the targeted software providers, it has newly claimed that Kwampirs contains numerous similarities with data-wiping malware (“Shamoon”) developed by an Iranian-linked hacking group (APT33).</t>
  </si>
  <si>
    <t>Charlie Miller discovered that several MacBook battery processing chips were shipped with default passwords that could be retrieved from old software updates. The passwords granted him almost complete control of the batteries, allowing him to alter readings passed to the OS, brick the battery, install persistent malware, and potentially even cause the battery to explode. He also released a possible solution, Caulkgun, which replaces the default passwords with random strings, though that would prevent future Apple updates to the firmware.</t>
  </si>
  <si>
    <t>Malicious Chrome extensions</t>
  </si>
  <si>
    <t>Malicious python libraries</t>
  </si>
  <si>
    <t>Open Source Dependency; Typosquatting</t>
  </si>
  <si>
    <t>Eclypsium researchers discovered that over 40 kernel drivers used by more 20 different hardware vendors were coded such that user applications could get the drivers to execute read/write functions in more highly privileged Windows OS areas, like the Windows kernel, without restriction. The attacker would have to have already gained access to the system, but similar driver-enabled attacks in the wild have been observed.</t>
  </si>
  <si>
    <t>Attackers used several vulnerabilities including modified EternalBlue and EternalRomance exploits, the Mimikatz credential retriever, and a compromised update for MEDoc, a Ukranian tax program, to deploy credential stealing ransomware through an MEDoc update. NotPetya used these credentials to spread rapidly on its own, infecting vast numbers of machines, including dozens of large companies including Maersk and Merck &amp; Co., causing over $10 billion in damages and making it the most destructive attack to date. The inability of the malware to actually decrypt ransomed files implies that the attack, attributed to Russia, was designed to simply cause damage, primarily to Ukraine.</t>
  </si>
  <si>
    <t>By altering open source package esplint-scope, attackers were able to send a user's credential files to a C&amp;C server, including their npmjs.org login tokens, by getting access to an esplint-scope maintainer's npm account. While tokens (credentials) for up to 4,500 accounts were taken, none was exploited before site maintainers closed the vulnerability and reset all tokens issued during the time frame.</t>
  </si>
  <si>
    <t>The NSA uncharacteristically alerted Microsoft to the presence of a significant vulnerability in Windows 10 OS and took credit for the disclosure. The bug in crypt32.dll, which handles basic cryptogrpahic functions, would allow spoofing of both code-signing and TLS certificates based on how the module handles elliptic curves. It would have allowed attackers to both distribute malicious code to and execute it on victim machines as well as intercept and decrypt web traffic and spoof trusted websites. (The system would let an attacker design and use their own curve parameters, but mostly validate it as an official, certified curve).</t>
  </si>
  <si>
    <t>https://www.washingtonpost.com/national-security/nsa-found-a-dangerous-microsoft-software-flaw-and-alerted-the-firm--rather-than-weaponize-it/2020/01/14/f024c926-3679-11ea-bb7b-265f4554af6d_story.html</t>
  </si>
  <si>
    <t>Analysts discovered vulnerabilities in SAP and Oracle SCADA systems--the systems were linked to oil and gas ICSs that theoretically were supposed to be isolated, providing a viable route from SCADA to ICS for attackers. Further, they found a variety of potential entry points in the SCADA systems, including hard coded passwords, memory corruption/execution errors, physical box adjacency, database misconfiguration, and outdated versioning.</t>
  </si>
  <si>
    <t>Threat actors compromised the update server of a remote support solutions provider to deliver a remote access tool (9002 RAT) through the update process. The attackers first stole company certificates before configuring the update server; 9002 RAT also installed multiple malicious tools, including an SQL database password dumper and an exploit tool for IIS, into targeted servers and databases. The attack was carefully targeted at organizations in South Korea; the update server would only deliver malicious files if the client was within range of the IP address of one of the targeted organizations.</t>
  </si>
  <si>
    <t>Unknown (North Korea?)</t>
  </si>
  <si>
    <t>Attackers compromised 12 Android apps by inserting malicious code into a data-scraping SDK, SWAnalytics, achieving over 111 million application downloads. The code uploads user contact lists, login info, system specs, and geolocation to Hangzhou Shun Wang Technologies C&amp;C servers whenever it detects a phone reboot or the opening of an infect app, and it spread through 3rd party Chinese app stores-- Tencent Myapp, Wandoujia, Huawei App Store, and Xiaomi App Store. The apps might still be up, and it is assumed the attackers profited from bundling and selling the data.</t>
  </si>
  <si>
    <t>Attackers hijacked a third-party vendor's update system, installing unsigned malware on victim machines that granted them remote control and downloaded further credential stealing malware. The lack of a signature led to quick detection of the attack, which was likely made for financial gain due to financial sector use of the third party application.</t>
  </si>
  <si>
    <t>SWIFT</t>
  </si>
  <si>
    <t>Peripheral firmware</t>
  </si>
  <si>
    <t>Compromised installers and updaters for popular games League of Legends and Path of Exile would install the PlugX trojan, allowing an attacker to remotely access and steal data from a victim device. The attackers compromised an online vendors systems to infect the update and installer servers, overwhelmingly targetting machines in Taiwan and some other SE Asian gaming hubs (Singapore, Hong Kong, Thailand, and Malaysia).</t>
  </si>
  <si>
    <t>Pokemon Go and DroidJack</t>
  </si>
  <si>
    <t>Researchers found that Android phones made available to low-income users came with two preinstalled instances of malware. The first was a remote installer that hid in the device's own Settings app, making it unremovable, and it was lkely developed in China, displaying ads and downloading further adware. The other was an adware module in a Wireless Update app, downloading other (not malicious, yet) apps.</t>
  </si>
  <si>
    <t>Unknown, Other, or N/A; Self-signed/Unsigned</t>
  </si>
  <si>
    <t>Researchers detected at least 19 vulnerabilities in the core software of networking protocol company Treck Inc, which could let hackers remotely commandeer devices running the code. Around 30 different vendors could be affected in diverse industries, including industrial and medical devices, power grids, and oil &amp; gas. JSOF has released a list of vendors thatcould be affected by Ripple20.</t>
  </si>
  <si>
    <t>Attackers inserted malicious code on RubyGems versions 1.6.10-1.6.13 from a compromised account, downloaded to about 1,000 machines. That code allowed the remote execution of code via a pastebin reference to a server, reportedly to mine cryptocurrency. In response, an updated gem was released (1.6.14), and security practices and policies for maintainers and 2FA were proposed for adoption.</t>
  </si>
  <si>
    <t>The Russian group Sandworm was linked to attacks that repackaged legitimate Korean Android apps with malware and uploaded them to the Google Play Store, in addition to a Ukranian mail app. Less than 1,000 devices were infected, and the malware didn't have much more functionality than downloading further code. They also gained access to a Ukranian app developer account and pushed a malicious update that the Play Store intercepted before publishing thanks to its resemblance to prior malware.</t>
  </si>
  <si>
    <t>Remote Code Execution/Download; Establish Botnet</t>
  </si>
  <si>
    <t>Unidentified attackers uploaded packages to PyPI with names resembling popular packages. The code had modified installation files that ran a "malicious (but relatively benign) code" and was on PyPI for almost 4 months, before being taken down, though their removal doesn't eliminate them from servers that have already installed the packages.</t>
  </si>
  <si>
    <t>A one line typo in iOS and OS X Secure Transport Library meant that all SSL connections relying on SSLkeyexchange.c would skip calls to sslRawVerify(), allowing an attacker to execute Man-in-the-Middle attacks by simply copying a certificate. Attackers could easily steal credentials.</t>
  </si>
  <si>
    <t>Attackers uploaded subtitle files, usually hosted by 3rd party sites for use in conjunction with pirated movies, that contained malware. Common media players could download these automatically, allowing the malware to take complete control of the device, and vulnerabilities existed in all the most popular media players, compromising over 200 million users before updates were released. Additionally, attackers could manipulate the repository site rankings to furhter popularize their malicious subtitle files.</t>
  </si>
  <si>
    <t>Superfish, preloaded software on Lenovo computers, retrieved user data to alter advertisement results. It also contained a vulnerability, possibly because of interactions with third party code, that would allow attackers to retrieve sensitive data in transit, e.g. payment info and passwords. The vulnerability could have affected 16 million Lenovo machines sold in one quarter alone.</t>
  </si>
  <si>
    <t>Sweyntooth vulnerabilities</t>
  </si>
  <si>
    <t>Attackers used credentials stolen from a refrigeration subcontractor through phishing to break into Target's network and upload card stealing software to Target cash registers. After an initial test period, the attackers spread the malware to most Target POS devices and stole information for about 40 million payment accounts. The data was hidden in drop servers all over the world, and the attack to cost Target up to $420 million, excluding the cost of security upgrades.</t>
  </si>
  <si>
    <t>Dual vulnerabilities in Cisco routers would allow attackers to remotely access and attack large networks through FPGA bitstream manipulation and root command execution in a Linux shell, even bypassing boot processes to prevent future remedial updates. The vulnerabilities affect tens of millions of devices and are hardware based, meaning that firmware patches will likely be incomplete fixes.</t>
  </si>
  <si>
    <t>TicketMaster Card Skimming web</t>
  </si>
  <si>
    <t>Unknown, Other, or N/A; Pre-signature Insertion</t>
  </si>
  <si>
    <t>A University of Hamburg undergrad uploaded 214 packages to repositories for Python, Node.js, and Ruby, resembling frequently downloaded packages containing a notification program to send requested data to a server on installation. Within a 1.5 months, the packages made over 45,000 HTTP requests from over 17,000 unique hosts, more than half of the time with admin permissions. The attack affected domains ending in .mil and .gov as well, and PyIP downloads were the most common.</t>
  </si>
  <si>
    <t>PyPI, Node.js, and Ruby repositories</t>
  </si>
  <si>
    <t>Attackers altered an open source VestaCP installation script to include code sending admin credentials to vestacp.com, which the attackers could retrieve and use to infect compromised servers with ChaChaDDoS software via SSH, coopting them for DDoS attacks. How the initial script modification was made remains unclear, as does the exact number of machines affected and the extent to which patches were able to remedy the vulnerability.</t>
  </si>
  <si>
    <t>Attackers uploaded versions of Xcode, an iOS and OS X app development tool, to Chinese file sharing service Baidu Yunpan that included malicious code. Apps made with the compromised Xcode passed Apple Store security checks and would send user data to a C&amp;C server, and could also prompt fake alerts for phishing, hijack opening some URLs, and read/write the user's clipboad, potentially allowing password theft. Apps infected included WeChat, WinZip, China Unicom Mobile Office, and NetEse Cloud Music, affecting over 500 million users, though most were in China or the Asia-Pacific region.</t>
  </si>
  <si>
    <t>https://www.macrumors.com/2015/09/20/xcodeghost-chinese-malware-faq/ , https://www.wired.com/2015/09/hack-brief-malware-sneaks-chinese-ios-app-store/</t>
  </si>
  <si>
    <t>X-Frame-Options flaw</t>
  </si>
  <si>
    <t>Combined with an Android WebView vulnerability to cross-site scripting, the XFO flaw would allow attackers to install apps from the Google Play Store and execute code remotely without detection. Assuming the victim is logged into Google, the attacker can execute an XSS attack downloading whatever they want from the Google Play store, because it fails to fully support XFO DENY headers on error pages.</t>
  </si>
  <si>
    <t>This vulnerability, a more serious version of the similar ZombiLoad, is a consequence of speculative execution, in which processors try to increase their efficiency by preloading what they guess the next set of instructions will be. V1 could steal sensitive data by monitoring the chip's speculative processes, which occur in an unsecured part of memory, and trickign the processor into reading from memory buffers that could contain the valuable information. V2 demonstrated the insufficiency of Intel's patches and also added the ability to manipulate the CPU into reverting to an older memory state. Both vulnerabilities require extremely complex exploitation though, in addition to prior system access, making their use very unlikely.</t>
  </si>
  <si>
    <t xml:space="preserve">bb-builder </t>
  </si>
  <si>
    <t>to include Attacker Application</t>
  </si>
  <si>
    <t>count</t>
  </si>
  <si>
    <t>link</t>
  </si>
  <si>
    <t>via</t>
  </si>
  <si>
    <t>status</t>
  </si>
  <si>
    <t>notes</t>
  </si>
  <si>
    <t>https://github.com/IQTLabs/software-supply-chain-compromises</t>
  </si>
  <si>
    <t>https://www.mimecast.com/blog/important-update-from-mimecast/</t>
  </si>
  <si>
    <t>https://www.cisa.gov/known-exploited-vulnerabilities-catalog</t>
  </si>
  <si>
    <t>https://www.vice.com/en/article/43z93g/hackers-hid-android-malware-in-google-play-store-exodus-esurv</t>
  </si>
  <si>
    <t>https://www.bleepingcomputer.com/news/security/mozilla-removes-23-firefox-add-ons-that-snooped-on-users/</t>
  </si>
  <si>
    <t>pending</t>
  </si>
  <si>
    <t>the OG Dragonfly - we have 2.0 in the list</t>
  </si>
  <si>
    <t>OG Winnti - we have 2.0 in the list</t>
  </si>
  <si>
    <t>-</t>
  </si>
  <si>
    <t>https://arstechnica.com/information-technology/2022/01/backdoor-for-windows-macos-and-linux-went-undetected-until-now/</t>
  </si>
  <si>
    <t>https://www.securityweek.com/critical-vulnerability-addressed-popular-code-libraries</t>
  </si>
  <si>
    <t>https://arstechnica.com/information-technology/2022/05/gear-from-netgear-linksys-and-200-others-has-unpatched-dns-poisoning-flaw/</t>
  </si>
  <si>
    <t>https://www.bleepingcomputer.com/news/security/hackers-are-now-hiding-malware-in-windows-event-logs/</t>
  </si>
  <si>
    <t>https://www.zdnet.com/article/this-sneaky-hacking-group-hid-inside-networks-for-18-months-without-being-detected/</t>
  </si>
  <si>
    <t>(FYSA - developing story)</t>
  </si>
  <si>
    <t>details on exploited IoT vulnerabilities are not yet available but this is a Chinese APT that was able to remain undetected for over 18 months</t>
  </si>
  <si>
    <t>https://www.bleepingcomputer.com/news/security/hackers-exploiting-critical-f5-big-ip-flaw-to-drop-backdoors/</t>
  </si>
  <si>
    <t>https://thehackernews.com/2022/05/chinese-hackers-caught-exploiting.html</t>
  </si>
  <si>
    <t xml:space="preserve">https://www.darkreading.com/threat-intelligence/researchers-uncover-dangerous-new-firmware-level-rootkit? </t>
  </si>
  <si>
    <t xml:space="preserve">https://www.bleepingcomputer.com/news/security/dev-corrupts-npm-libs-colors-and-faker-breaking-thousands-of-apps/ </t>
  </si>
  <si>
    <t>log4j</t>
  </si>
  <si>
    <t>https://arstechnica.com/information-technology/2022/02/russias-most-cut-throat-hackers-infect-network-devices-with-new-botnet-malware/</t>
  </si>
  <si>
    <t>https://www.wired.com/story/china-apt41-hacking-usaherds-log4j/</t>
  </si>
  <si>
    <t>https://www.cpomagazine.com/cyber-security/toyotas-supply-chain-cyber-attack-stopped-production-cutting-down-a-third-of-its-global-output/</t>
  </si>
  <si>
    <t>good example of software supply chains vs cyberattack on physical supply chains</t>
  </si>
  <si>
    <t>https://www.sonatype.com/hubfs/SSSC-Report-2021_0913_PM_2.pdf?hsLang=en-us</t>
  </si>
  <si>
    <t>list within report</t>
  </si>
  <si>
    <t>https://thehackernews.com/2021/10/github-revoked-insecure-ssh-keys.html</t>
  </si>
  <si>
    <t>**NEW** GitHub SSH Keys</t>
  </si>
  <si>
    <t>https://thehackernews.com/2021/10/update-your-windows-pcs-immediately-to.html</t>
  </si>
  <si>
    <t>**NEW** 71 Vulnerabilities Windows</t>
  </si>
  <si>
    <t>**NEW** OpenSea Flaw</t>
  </si>
  <si>
    <t>**NEW** Prometheus Data Scraping</t>
  </si>
  <si>
    <t>https://www.trojansource.codes/</t>
  </si>
  <si>
    <t>**NEW** Trojan Source Technique</t>
  </si>
  <si>
    <t>Dataset</t>
  </si>
  <si>
    <t>Popular package managers often display GitHub statistics of available packages without verifying the connection between the GitHub repository and code available for download. On PyPI, npm, and Yarn, this could result in a package appearing far more popular than it is, giving additional credibility to malicious packages. In one example, an attacker typosquatted the popular package pampy on PyPI with a package called pampyio, and used the StarJacking technique to display the original package's GitHub statistics. The packages, in combination with a similar package called redapty, were downloaded more than 70,000 times.</t>
  </si>
  <si>
    <t>After the developer of popular npm package colors introduced an infinite loop into the package as an intentional sabotage, several malicious packages have been created that masquerade as replacement versions or typosquat the colors name. These packages include colors2.0, colors-2.2.0, colors-3.0, and several others. These malicious npm packages contain Discord token stealers and code that spies on user browser files.</t>
  </si>
  <si>
    <t xml:space="preserve">101 Android apps collectively downloaded over 400 million times from the Google Play Store, including several video editors and file transfer apps, were infected with malware from an advertisement SDK refered to as SpinOk. The malware was included in a SDK that served mini-games with daily rewards, capable of searching for files, exfiltrating files, and modifying clipboard contents, which could be used to extract user credentials or payment information. </t>
  </si>
  <si>
    <t xml:space="preserve">An additional 193 Android apps on Google Play, collectively downloaded over 30 million times, were infected with the SpinOk malware. The malware was included in a SDK which served mini-games with daily rewards, capable of searching for files, exfiltrating files, and modifying clipboard contents, which could be used to extract user credentials or payment information. </t>
  </si>
  <si>
    <t xml:space="preserve">Researchers identified 13 .NET packages hosted on NuGET with over 150,000 downloads that contained malicious code which would execute on install. This appears to be the first attack of this type targeting NuGET. The attacker used malicious code, either directly in the packages or as a dependency to insert a  custom second stage payload, which appears to have been used to extract crypto from Exodus wallets. To add credibility to the malicious packages, the attacker used typosquatting and impersonated official developers and maintainers. </t>
  </si>
  <si>
    <t>An attacker took advantage of dependency confusion in PyTorch, creating a package of the same name as one of PyTorch's dependencies on PyPI, which was automatically given preference over a different repo. The attacker claimed that the attack was part of ethical research, but the malicious binary contained in the new repository used anti-VM techniquest to avoid detection, is not shipped in plaintext, and extracts a large amount of sensitive data from users. The malicious dependency recieved over 2,300 downloads per week. To mitigate future attacks, the PyTorch team has renamed the dependency and reserved the new name of the package on PyPI.</t>
  </si>
  <si>
    <t xml:space="preserve">A media company which serves video and advertising content to the websites of various news outlets was compromised by threat actors who manipulated the code the company places on external websites to include the SocGhoulish JavaScript malware framework. Visitors to compromised websites were infected with malware disguised as browser updates or through other tactics designed to convince users to click malicious links. The malware requires user execution, but could be used as a stepping stone to further attacks, either for further access to networks or for ransomware payloads. Some versions of the payload included C2 communication, which allowed the deployment of a RAT or the extraction of more information about the user. The injection of the SocGhoulish code also depended on a range of selective criteria, including if the user has been targeted before, is a Wordpress administrator, or is not running Windows. </t>
  </si>
  <si>
    <t xml:space="preserve">The digital exortion group LapsuS breached the business services outsourcing company Sitel Group, including the subprocessor Sykes Enterprises, using common tools like the Mimikatz password grabber while disabling security scanning tools that would have flagged their intrusion. The attackers used the breach of Sykes to access a support engineer's account with identity management platform Okta, which had limited access to management functions of Okta customers. Okta determined that with this limited access, the threat actor would not have been able to create or delete users, download customer databases, or access source code of the Okta platform. Okta estimated that up to 366 customers could be affected by this breach. </t>
  </si>
  <si>
    <t>VoIP provider 3CX was hacked by North Korean hackers who exploited their access to a 3CX employee's computer to access 3CX's software development servers, corrupt an installer application, and spread malware to 3CX customers. The attackers deployed the TAXHAUL malware on 3CX's systems, which uses legitimate Windows binaries to disguise its C2 processes and infostealers. 3CX customers were targeted with a malware downloader called COLDCAT, which in certain cases was used to install the GOPURAM malware often used to steal from cryptocurrency companies. The initial access to a 3CX laptop was made possible by a previous supply chain attack on a company called Trading Technologies that compromised the version of their application X_Trader available on their website, which a 3CX employee then downloaded.</t>
  </si>
  <si>
    <t xml:space="preserve">Researchers identified 10 malicious PyPI packages which take advantage of the automatically-run setup.py script to harvest the credentials of the installer or run malicious code. The attackers went into some depth to help mimic the details of legitimate packages, copying over the entire project description as well as name. The packages targeted were Ascii2text, Pyg-utils, Pymocks, PyProto2, Test-async, Free-net-vpn, Zlibsrc, Browserdiv, and WINRPCexploit. </t>
  </si>
  <si>
    <t>Russian ransomware syndicate Clop - sometimes labeled as FIN11 - exploited a SQL injection zero-day in file-transfer service MOVEit to extract data from over 122 organizations. The threat actor deployed a web shell - titled LEMURLOOT - disguising as llegitmiate MOVEit transfer software, which then allowed attackers to issue commands enumerating files and folders on a system running MOVEit Transfer software, retrieve configuration information, and create or delete a user account.  The malicious actor also put significant effort into conceling their operation; using similar naming conventions to the legit interface, returning a 404 error when a GET request is sent, and using similar header names to the original MOVEit header names. Over 15 million people are believed to be affected by the breach, as the victims included payroll services, airlines, retailers, state governments, and entities including the Department of Energy, Department of Agriculture, and several state Departments of Education and Departments of Motor Vehicles.</t>
  </si>
  <si>
    <t>https://symantec-enterprise-blogs.security.com/blogs/threat-intelligence/carderbee-software-supply-chain-certificate-abuse</t>
  </si>
  <si>
    <t>https://www.darkreading.com/attacks-breaches/weaponized-windows-installers-target-graphic-designers-in-crypto-heist?_mc=NL_DR_EDT_DR_daily_20230908&amp;cid=NL_DR_EDT_DR_daily_20230908&amp;sp_aid=118084&amp;elq_cid=45953485&amp;sp_eh=415e381bb571e0811bc631a43572f73384890454c6d6b39e555f2967cfc84fd6&amp;sp_eh=415e381bb571e0811bc631a43572f73384890454c6d6b39e555f2967cfc84fd6&amp;utm_source=eloqua&amp;utm_medium=email&amp;utm_campaign=DR_NL_Dark%20Reading%20Daily_09.08.23&amp;sp_cid=49729&amp;utm_content=DR_NL_Dark%20Reading%20Daily_09.08.23</t>
  </si>
  <si>
    <t>OLD</t>
  </si>
  <si>
    <t>Composer, a central tool for managing PHP dependencies, uses an online service called Packagist that determines package downloads, managing some 1.4 billion download requests per month. Researchers at Sonar Blog found a vulnerability in the source code of Composer that allowed for the execution of arbitrary system commands on the Packagist server. If exploited, this vulnerability could result in credential theft or redirect users to malicious packages. Like the PEAR vulnerability, these exploits were present in Composer versions as much as ten years ago. A patch was issued within twelve hours of reporting.</t>
  </si>
  <si>
    <t>PokemonGo DroidJack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</si>
</sst>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b/>
      <sz val="11"/>
      <name val="Calibri"/>
      <family val="2"/>
      <scheme val="minor"/>
    </font>
    <font>
      <sz val="11"/>
      <color rgb="FF000000"/>
      <name val="Calibri"/>
      <family val="2"/>
      <scheme val="minor"/>
    </font>
    <font>
      <sz val="11"/>
      <name val="Calibri"/>
      <family val="2"/>
      <scheme val="minor"/>
    </font>
    <font>
      <u/>
      <sz val="11"/>
      <color rgb="FF000000"/>
      <name val="Calibri"/>
      <family val="2"/>
      <scheme val="minor"/>
    </font>
    <font>
      <i/>
      <sz val="11"/>
      <name val="Calibri"/>
      <family val="2"/>
      <scheme val="minor"/>
    </font>
    <font>
      <sz val="11"/>
      <color rgb="FF305496"/>
      <name val="Calibri"/>
      <family val="2"/>
      <scheme val="minor"/>
    </font>
    <font>
      <b/>
      <sz val="12"/>
      <color theme="1"/>
      <name val="Calibri"/>
      <family val="2"/>
      <scheme val="minor"/>
    </font>
    <font>
      <sz val="12"/>
      <color theme="1"/>
      <name val="Calibri"/>
      <family val="2"/>
      <scheme val="minor"/>
    </font>
    <font>
      <sz val="8"/>
      <name val="Calibri"/>
      <family val="2"/>
      <scheme val="minor"/>
    </font>
    <font>
      <sz val="10"/>
      <color theme="1"/>
      <name val="ProximaNova"/>
      <charset val="1"/>
    </font>
    <font>
      <sz val="11"/>
      <color rgb="FF080E14"/>
      <name val="Calibri "/>
    </font>
    <font>
      <b/>
      <sz val="10"/>
      <color theme="1"/>
      <name val="Arial"/>
      <family val="2"/>
    </font>
    <font>
      <sz val="12"/>
      <color rgb="FF000000"/>
      <name val="Calibri"/>
      <family val="2"/>
    </font>
    <font>
      <sz val="10"/>
      <color theme="1"/>
      <name val="Arial"/>
      <family val="2"/>
    </font>
    <font>
      <b/>
      <sz val="12"/>
      <color rgb="FF000000"/>
      <name val="Calibri"/>
      <family val="2"/>
    </font>
    <font>
      <sz val="11"/>
      <color rgb="FF000000"/>
      <name val="Calibri"/>
      <family val="2"/>
    </font>
    <font>
      <sz val="11"/>
      <color rgb="FF333333"/>
      <name val="Calibri"/>
      <family val="2"/>
    </font>
    <font>
      <sz val="11"/>
      <color rgb="FF2B2D41"/>
      <name val="Calibri"/>
      <family val="2"/>
    </font>
    <font>
      <sz val="11"/>
      <color rgb="FF444444"/>
      <name val="Calibri"/>
      <family val="2"/>
      <charset val="1"/>
    </font>
    <font>
      <sz val="10"/>
      <color theme="1"/>
      <name val="ProximaNova"/>
    </font>
    <font>
      <sz val="9"/>
      <color indexed="81"/>
      <name val="Tahoma"/>
      <family val="2"/>
    </font>
    <font>
      <b/>
      <sz val="9"/>
      <color indexed="81"/>
      <name val="Tahoma"/>
      <family val="2"/>
    </font>
    <font>
      <i/>
      <u/>
      <sz val="12"/>
      <color theme="10"/>
      <name val="Calibri"/>
      <family val="2"/>
      <scheme val="minor"/>
    </font>
    <font>
      <sz val="11"/>
      <color theme="1"/>
      <name val="Segoe UI"/>
      <family val="2"/>
    </font>
    <font>
      <sz val="11"/>
      <color rgb="FF070707"/>
      <name val="Calibri"/>
      <family val="2"/>
    </font>
    <font>
      <sz val="12"/>
      <color rgb="FF070707"/>
      <name val="Calibri"/>
      <family val="2"/>
    </font>
  </fonts>
  <fills count="18">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2"/>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DDEBF7"/>
        <bgColor indexed="64"/>
      </patternFill>
    </fill>
    <fill>
      <patternFill patternType="solid">
        <fgColor theme="0" tint="-0.249977111117893"/>
        <bgColor indexed="64"/>
      </patternFill>
    </fill>
    <fill>
      <patternFill patternType="solid">
        <fgColor rgb="FFFCE4D6"/>
        <bgColor rgb="FF000000"/>
      </patternFill>
    </fill>
    <fill>
      <patternFill patternType="solid">
        <fgColor theme="5"/>
        <bgColor indexed="64"/>
      </patternFill>
    </fill>
  </fills>
  <borders count="43">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top style="thin">
        <color theme="2"/>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tint="-0.249977111117893"/>
      </left>
      <right style="thin">
        <color theme="2" tint="-0.249977111117893"/>
      </right>
      <top/>
      <bottom/>
      <diagonal/>
    </border>
    <border>
      <left style="thin">
        <color theme="2"/>
      </left>
      <right style="thin">
        <color theme="2"/>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tint="0.34998626667073579"/>
      </left>
      <right/>
      <top style="thin">
        <color theme="2" tint="-0.249977111117893"/>
      </top>
      <bottom style="thin">
        <color theme="2" tint="-0.249977111117893"/>
      </bottom>
      <diagonal/>
    </border>
    <border>
      <left style="thin">
        <color theme="1" tint="0.34998626667073579"/>
      </left>
      <right/>
      <top style="thin">
        <color theme="2" tint="-0.249977111117893"/>
      </top>
      <bottom style="thin">
        <color theme="1" tint="0.34998626667073579"/>
      </bottom>
      <diagonal/>
    </border>
    <border>
      <left style="thin">
        <color indexed="64"/>
      </left>
      <right style="thin">
        <color indexed="64"/>
      </right>
      <top style="thin">
        <color theme="2" tint="-0.249977111117893"/>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thin">
        <color indexed="64"/>
      </left>
      <right style="thin">
        <color theme="2" tint="-0.249977111117893"/>
      </right>
      <top style="thin">
        <color indexed="64"/>
      </top>
      <bottom style="thin">
        <color indexed="64"/>
      </bottom>
      <diagonal/>
    </border>
    <border>
      <left style="thin">
        <color theme="2" tint="-0.249977111117893"/>
      </left>
      <right style="thin">
        <color theme="2" tint="-0.249977111117893"/>
      </right>
      <top style="thin">
        <color indexed="64"/>
      </top>
      <bottom style="thin">
        <color indexed="64"/>
      </bottom>
      <diagonal/>
    </border>
    <border>
      <left style="thin">
        <color theme="2" tint="-0.249977111117893"/>
      </left>
      <right style="thin">
        <color indexed="64"/>
      </right>
      <top style="thin">
        <color indexed="64"/>
      </top>
      <bottom style="thin">
        <color indexed="64"/>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top style="thin">
        <color indexed="64"/>
      </top>
      <bottom style="thin">
        <color indexed="64"/>
      </bottom>
      <diagonal/>
    </border>
    <border>
      <left/>
      <right style="thin">
        <color theme="2" tint="-0.249977111117893"/>
      </right>
      <top style="thin">
        <color indexed="64"/>
      </top>
      <bottom style="thin">
        <color indexed="64"/>
      </bottom>
      <diagonal/>
    </border>
    <border>
      <left/>
      <right/>
      <top/>
      <bottom style="thin">
        <color theme="2"/>
      </bottom>
      <diagonal/>
    </border>
    <border>
      <left style="thin">
        <color indexed="64"/>
      </left>
      <right style="thin">
        <color indexed="64"/>
      </right>
      <top/>
      <bottom style="thin">
        <color indexed="64"/>
      </bottom>
      <diagonal/>
    </border>
    <border>
      <left/>
      <right style="thin">
        <color theme="2"/>
      </right>
      <top/>
      <bottom style="thin">
        <color theme="2"/>
      </bottom>
      <diagonal/>
    </border>
    <border>
      <left style="thin">
        <color theme="2"/>
      </left>
      <right style="thin">
        <color theme="2"/>
      </right>
      <top/>
      <bottom style="thin">
        <color theme="2"/>
      </bottom>
      <diagonal/>
    </border>
    <border>
      <left style="thin">
        <color theme="2" tint="-0.249977111117893"/>
      </left>
      <right style="thin">
        <color theme="2" tint="-0.249977111117893"/>
      </right>
      <top style="thin">
        <color theme="2" tint="-0.249977111117893"/>
      </top>
      <bottom style="medium">
        <color indexed="64"/>
      </bottom>
      <diagonal/>
    </border>
    <border>
      <left/>
      <right/>
      <top style="thin">
        <color theme="2"/>
      </top>
      <bottom style="medium">
        <color indexed="64"/>
      </bottom>
      <diagonal/>
    </border>
    <border>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s>
  <cellStyleXfs count="2">
    <xf numFmtId="0" fontId="0" fillId="0" borderId="0"/>
    <xf numFmtId="0" fontId="2" fillId="0" borderId="0" applyNumberFormat="0" applyFill="0" applyBorder="0" applyAlignment="0" applyProtection="0"/>
  </cellStyleXfs>
  <cellXfs count="312">
    <xf numFmtId="0" fontId="0" fillId="0" borderId="0" xfId="0"/>
    <xf numFmtId="14" fontId="0" fillId="2" borderId="1" xfId="0" applyNumberFormat="1" applyFill="1" applyBorder="1" applyAlignment="1">
      <alignment horizontal="left" vertical="top"/>
    </xf>
    <xf numFmtId="0" fontId="0" fillId="2" borderId="1" xfId="0" applyFill="1" applyBorder="1" applyAlignment="1">
      <alignment horizontal="left" vertical="top"/>
    </xf>
    <xf numFmtId="0" fontId="0" fillId="0" borderId="2" xfId="0" applyBorder="1" applyAlignment="1">
      <alignment horizontal="left" vertical="center"/>
    </xf>
    <xf numFmtId="0" fontId="0" fillId="0" borderId="0" xfId="0" applyAlignment="1">
      <alignment horizontal="left" vertical="center"/>
    </xf>
    <xf numFmtId="0" fontId="0" fillId="4" borderId="1" xfId="0" applyFill="1" applyBorder="1" applyAlignment="1">
      <alignment horizontal="left" vertical="center"/>
    </xf>
    <xf numFmtId="14" fontId="5" fillId="2" borderId="1" xfId="0" applyNumberFormat="1" applyFont="1" applyFill="1" applyBorder="1" applyAlignment="1">
      <alignment horizontal="left" vertical="top"/>
    </xf>
    <xf numFmtId="0" fontId="5" fillId="2" borderId="1" xfId="0" applyFont="1" applyFill="1" applyBorder="1" applyAlignment="1">
      <alignment horizontal="left" vertical="top"/>
    </xf>
    <xf numFmtId="0" fontId="0" fillId="2" borderId="1" xfId="0" quotePrefix="1" applyFill="1" applyBorder="1" applyAlignment="1">
      <alignment horizontal="left" vertical="top"/>
    </xf>
    <xf numFmtId="0" fontId="1" fillId="0" borderId="1" xfId="0" applyFont="1" applyBorder="1" applyAlignment="1" applyProtection="1">
      <alignment horizontal="left" vertical="top"/>
      <protection locked="0"/>
    </xf>
    <xf numFmtId="0" fontId="3" fillId="2" borderId="1" xfId="0" applyFont="1" applyFill="1" applyBorder="1" applyAlignment="1" applyProtection="1">
      <alignment horizontal="left" vertical="top"/>
      <protection locked="0"/>
    </xf>
    <xf numFmtId="0" fontId="4" fillId="2" borderId="1" xfId="0" applyFont="1" applyFill="1" applyBorder="1" applyAlignment="1" applyProtection="1">
      <alignment horizontal="left" vertical="top"/>
      <protection locked="0"/>
    </xf>
    <xf numFmtId="0" fontId="3" fillId="0" borderId="1" xfId="0" applyFont="1" applyBorder="1" applyAlignment="1" applyProtection="1">
      <alignment horizontal="left" vertical="top"/>
      <protection locked="0"/>
    </xf>
    <xf numFmtId="0" fontId="3" fillId="0" borderId="2" xfId="0" applyFont="1" applyBorder="1" applyAlignment="1" applyProtection="1">
      <alignment horizontal="left" vertical="center"/>
      <protection locked="0"/>
    </xf>
    <xf numFmtId="0" fontId="5" fillId="4"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3" fillId="0" borderId="0" xfId="0" applyFont="1" applyAlignment="1" applyProtection="1">
      <alignment horizontal="left" vertical="top"/>
      <protection locked="0"/>
    </xf>
    <xf numFmtId="0" fontId="5" fillId="4" borderId="1" xfId="0" applyFont="1" applyFill="1" applyBorder="1" applyAlignment="1" applyProtection="1">
      <alignment horizontal="left" vertical="top"/>
      <protection locked="0"/>
    </xf>
    <xf numFmtId="0" fontId="5" fillId="0" borderId="4" xfId="0" applyFont="1" applyBorder="1" applyAlignment="1" applyProtection="1">
      <alignment horizontal="left" vertical="top"/>
      <protection locked="0"/>
    </xf>
    <xf numFmtId="0" fontId="0" fillId="0" borderId="0" xfId="0" applyProtection="1">
      <protection locked="0"/>
    </xf>
    <xf numFmtId="0" fontId="1" fillId="0" borderId="0" xfId="0" applyFont="1"/>
    <xf numFmtId="0" fontId="5" fillId="2" borderId="0" xfId="0" applyFont="1" applyFill="1" applyAlignment="1">
      <alignment horizontal="left" vertical="top"/>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6" fillId="2" borderId="1" xfId="0" applyFont="1" applyFill="1" applyBorder="1" applyAlignment="1">
      <alignment horizontal="left" vertical="top"/>
    </xf>
    <xf numFmtId="0" fontId="0" fillId="0" borderId="1"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2" borderId="0" xfId="0" applyFill="1"/>
    <xf numFmtId="0" fontId="0" fillId="0" borderId="0" xfId="0" applyAlignment="1">
      <alignment horizontal="center"/>
    </xf>
    <xf numFmtId="0" fontId="0" fillId="0" borderId="0" xfId="0" applyAlignment="1">
      <alignment horizontal="left"/>
    </xf>
    <xf numFmtId="0" fontId="0" fillId="2" borderId="0" xfId="0" applyFill="1" applyAlignment="1">
      <alignment horizontal="center"/>
    </xf>
    <xf numFmtId="0" fontId="5" fillId="2" borderId="25" xfId="0" applyFont="1" applyFill="1" applyBorder="1"/>
    <xf numFmtId="0" fontId="5" fillId="2" borderId="26" xfId="0" applyFont="1" applyFill="1" applyBorder="1"/>
    <xf numFmtId="0" fontId="5" fillId="2" borderId="27" xfId="0" applyFont="1" applyFill="1" applyBorder="1"/>
    <xf numFmtId="0" fontId="3" fillId="0" borderId="4" xfId="0" applyFont="1" applyBorder="1" applyAlignment="1" applyProtection="1">
      <alignment horizontal="left" vertical="top"/>
      <protection locked="0"/>
    </xf>
    <xf numFmtId="14" fontId="0" fillId="2" borderId="0" xfId="0" applyNumberFormat="1" applyFill="1" applyAlignment="1">
      <alignment horizontal="left" vertical="top"/>
    </xf>
    <xf numFmtId="14" fontId="5" fillId="2" borderId="0" xfId="0" applyNumberFormat="1" applyFont="1" applyFill="1" applyAlignment="1">
      <alignment horizontal="left" vertical="top"/>
    </xf>
    <xf numFmtId="0" fontId="6" fillId="2" borderId="0" xfId="0" applyFont="1" applyFill="1" applyAlignment="1">
      <alignment horizontal="left" vertical="top"/>
    </xf>
    <xf numFmtId="0" fontId="0" fillId="0" borderId="1" xfId="0" applyBorder="1" applyAlignment="1">
      <alignment horizontal="left" vertical="center" wrapText="1"/>
    </xf>
    <xf numFmtId="0" fontId="6" fillId="2" borderId="3" xfId="0" applyFont="1" applyFill="1" applyBorder="1" applyAlignment="1">
      <alignment horizontal="left" vertical="top"/>
    </xf>
    <xf numFmtId="0" fontId="0" fillId="0" borderId="4" xfId="0" applyBorder="1" applyAlignment="1">
      <alignment horizontal="left" vertical="center" wrapText="1"/>
    </xf>
    <xf numFmtId="0" fontId="0" fillId="2" borderId="0" xfId="0" applyFill="1" applyAlignment="1">
      <alignment horizontal="left" vertical="top"/>
    </xf>
    <xf numFmtId="0" fontId="2" fillId="0" borderId="1" xfId="1" applyBorder="1" applyAlignment="1">
      <alignment horizontal="left" vertical="center"/>
    </xf>
    <xf numFmtId="0" fontId="0" fillId="2" borderId="0" xfId="0" quotePrefix="1" applyFill="1" applyAlignment="1">
      <alignment horizontal="left" vertical="top"/>
    </xf>
    <xf numFmtId="0" fontId="0" fillId="0" borderId="3" xfId="0" applyBorder="1" applyAlignment="1">
      <alignment horizontal="left" vertical="center" wrapText="1"/>
    </xf>
    <xf numFmtId="14" fontId="5" fillId="0" borderId="1" xfId="0" applyNumberFormat="1" applyFont="1" applyBorder="1" applyAlignment="1">
      <alignment horizontal="left" vertical="top"/>
    </xf>
    <xf numFmtId="14" fontId="9" fillId="2" borderId="1" xfId="0" applyNumberFormat="1" applyFont="1" applyFill="1" applyBorder="1" applyAlignment="1">
      <alignment horizontal="left" vertical="top"/>
    </xf>
    <xf numFmtId="14" fontId="5" fillId="2" borderId="0" xfId="1" applyNumberFormat="1" applyFont="1" applyFill="1" applyBorder="1" applyAlignment="1">
      <alignment horizontal="left" vertical="top"/>
    </xf>
    <xf numFmtId="0" fontId="6" fillId="2" borderId="0" xfId="1" applyFont="1" applyFill="1" applyBorder="1" applyAlignment="1">
      <alignment horizontal="left" vertical="top"/>
    </xf>
    <xf numFmtId="0" fontId="5" fillId="6" borderId="1" xfId="0" applyFont="1" applyFill="1" applyBorder="1" applyAlignment="1" applyProtection="1">
      <alignment horizontal="left" vertical="center"/>
      <protection locked="0"/>
    </xf>
    <xf numFmtId="0" fontId="0" fillId="6" borderId="1" xfId="0" applyFill="1" applyBorder="1" applyAlignment="1">
      <alignment horizontal="left" vertical="center"/>
    </xf>
    <xf numFmtId="0" fontId="0" fillId="3" borderId="0" xfId="0" applyFill="1" applyAlignment="1" applyProtection="1">
      <alignment horizontal="left"/>
      <protection locked="0"/>
    </xf>
    <xf numFmtId="0" fontId="1" fillId="0" borderId="0" xfId="0" applyFont="1" applyAlignment="1" applyProtection="1">
      <alignment horizontal="left" vertical="top"/>
      <protection locked="0"/>
    </xf>
    <xf numFmtId="0" fontId="0" fillId="0" borderId="0" xfId="0" applyAlignment="1" applyProtection="1">
      <alignment horizontal="left"/>
      <protection locked="0"/>
    </xf>
    <xf numFmtId="14" fontId="0" fillId="0" borderId="1" xfId="0" applyNumberFormat="1" applyBorder="1" applyAlignment="1">
      <alignment horizontal="left"/>
    </xf>
    <xf numFmtId="0" fontId="0" fillId="0" borderId="1" xfId="0" applyBorder="1" applyAlignment="1">
      <alignment horizontal="left"/>
    </xf>
    <xf numFmtId="0" fontId="2" fillId="0" borderId="1" xfId="1" applyBorder="1" applyAlignment="1">
      <alignment horizontal="left"/>
    </xf>
    <xf numFmtId="0" fontId="13" fillId="0" borderId="1" xfId="0" applyFont="1" applyBorder="1" applyAlignment="1">
      <alignment horizontal="left"/>
    </xf>
    <xf numFmtId="0" fontId="0" fillId="3" borderId="0" xfId="0" applyFill="1" applyAlignment="1">
      <alignment horizontal="left"/>
    </xf>
    <xf numFmtId="0" fontId="0" fillId="4" borderId="1" xfId="0" applyFill="1"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 fillId="0" borderId="4" xfId="0" applyFont="1" applyBorder="1" applyAlignment="1">
      <alignment horizontal="left"/>
    </xf>
    <xf numFmtId="0" fontId="2" fillId="5" borderId="1" xfId="1" applyFill="1" applyBorder="1" applyAlignment="1">
      <alignment horizontal="left" vertical="center"/>
    </xf>
    <xf numFmtId="0" fontId="3" fillId="2" borderId="4" xfId="0" applyFont="1" applyFill="1" applyBorder="1" applyAlignment="1">
      <alignment horizontal="left"/>
    </xf>
    <xf numFmtId="0" fontId="0" fillId="0" borderId="0" xfId="0" applyAlignment="1">
      <alignment horizontal="left" wrapText="1"/>
    </xf>
    <xf numFmtId="0" fontId="0" fillId="6" borderId="1" xfId="0" applyFill="1" applyBorder="1" applyAlignment="1">
      <alignment horizontal="left"/>
    </xf>
    <xf numFmtId="0" fontId="2" fillId="0" borderId="0" xfId="1" applyBorder="1" applyAlignment="1">
      <alignment horizontal="left" vertical="center"/>
    </xf>
    <xf numFmtId="0" fontId="7" fillId="0" borderId="1" xfId="1" applyFont="1" applyBorder="1" applyAlignment="1">
      <alignment horizontal="left" vertical="center"/>
    </xf>
    <xf numFmtId="0" fontId="7" fillId="5" borderId="1" xfId="1" applyFont="1" applyFill="1" applyBorder="1" applyAlignment="1">
      <alignment horizontal="left" vertical="center"/>
    </xf>
    <xf numFmtId="0" fontId="2" fillId="2" borderId="1" xfId="1" applyFill="1" applyBorder="1" applyAlignment="1">
      <alignment horizontal="left" vertical="center"/>
    </xf>
    <xf numFmtId="0" fontId="14" fillId="0" borderId="1" xfId="0" applyFont="1" applyBorder="1" applyAlignment="1">
      <alignment horizontal="left"/>
    </xf>
    <xf numFmtId="0" fontId="2" fillId="5" borderId="0" xfId="1" applyFill="1" applyBorder="1" applyAlignment="1">
      <alignment horizontal="left" vertical="center"/>
    </xf>
    <xf numFmtId="0" fontId="1" fillId="0" borderId="6" xfId="0" applyFont="1" applyBorder="1" applyAlignment="1">
      <alignment horizontal="left"/>
    </xf>
    <xf numFmtId="0" fontId="3" fillId="2" borderId="0" xfId="0" applyFont="1" applyFill="1" applyAlignment="1">
      <alignment horizontal="left"/>
    </xf>
    <xf numFmtId="0" fontId="7" fillId="0" borderId="0" xfId="1" applyFont="1" applyBorder="1" applyAlignment="1">
      <alignment horizontal="left" vertical="center"/>
    </xf>
    <xf numFmtId="0" fontId="1" fillId="0" borderId="0" xfId="0" applyFont="1" applyAlignment="1">
      <alignment horizontal="left"/>
    </xf>
    <xf numFmtId="0" fontId="2" fillId="2" borderId="0" xfId="1" applyFill="1" applyBorder="1" applyAlignment="1">
      <alignment horizontal="left" vertical="center"/>
    </xf>
    <xf numFmtId="0" fontId="2" fillId="0" borderId="0" xfId="1" applyAlignment="1">
      <alignment horizontal="left"/>
    </xf>
    <xf numFmtId="14" fontId="0" fillId="0" borderId="0" xfId="0" applyNumberFormat="1" applyAlignment="1">
      <alignment horizontal="left"/>
    </xf>
    <xf numFmtId="0" fontId="2" fillId="0" borderId="0" xfId="1" applyBorder="1" applyAlignment="1">
      <alignment horizontal="left"/>
    </xf>
    <xf numFmtId="0" fontId="2" fillId="0" borderId="0" xfId="1" applyFill="1" applyBorder="1" applyAlignment="1">
      <alignment horizontal="left" vertical="center"/>
    </xf>
    <xf numFmtId="0" fontId="5" fillId="2" borderId="5" xfId="0" applyFont="1" applyFill="1" applyBorder="1" applyAlignment="1">
      <alignment horizontal="left" vertical="top"/>
    </xf>
    <xf numFmtId="0" fontId="0" fillId="0" borderId="5" xfId="0" applyBorder="1" applyAlignment="1">
      <alignment horizontal="left"/>
    </xf>
    <xf numFmtId="0" fontId="0" fillId="2" borderId="5" xfId="0" quotePrefix="1" applyFill="1" applyBorder="1" applyAlignment="1">
      <alignment horizontal="left" vertical="top"/>
    </xf>
    <xf numFmtId="0" fontId="13" fillId="0" borderId="0" xfId="0" applyFont="1" applyAlignment="1">
      <alignment horizontal="left"/>
    </xf>
    <xf numFmtId="14" fontId="0" fillId="0" borderId="1" xfId="0" applyNumberFormat="1" applyBorder="1"/>
    <xf numFmtId="0" fontId="2" fillId="0" borderId="1" xfId="1" applyBorder="1" applyAlignment="1"/>
    <xf numFmtId="0" fontId="15" fillId="0" borderId="0" xfId="0" applyFont="1"/>
    <xf numFmtId="0" fontId="15" fillId="0" borderId="0" xfId="0" applyFont="1" applyAlignment="1">
      <alignment vertical="center"/>
    </xf>
    <xf numFmtId="0" fontId="16" fillId="0" borderId="0" xfId="0" applyFont="1"/>
    <xf numFmtId="0" fontId="17" fillId="0" borderId="0" xfId="0" applyFont="1"/>
    <xf numFmtId="0" fontId="1" fillId="8" borderId="1" xfId="0" applyFont="1" applyFill="1" applyBorder="1" applyAlignment="1" applyProtection="1">
      <alignment horizontal="left" vertical="top"/>
      <protection locked="0"/>
    </xf>
    <xf numFmtId="0" fontId="1" fillId="8" borderId="0" xfId="0" applyFont="1" applyFill="1" applyAlignment="1">
      <alignment horizontal="left"/>
    </xf>
    <xf numFmtId="0" fontId="3" fillId="8" borderId="4" xfId="0" applyFont="1" applyFill="1" applyBorder="1" applyAlignment="1" applyProtection="1">
      <alignment horizontal="left" vertical="center"/>
      <protection locked="0"/>
    </xf>
    <xf numFmtId="0" fontId="3" fillId="8" borderId="1" xfId="0" applyFont="1" applyFill="1" applyBorder="1" applyAlignment="1" applyProtection="1">
      <alignment horizontal="left" vertical="top"/>
      <protection locked="0"/>
    </xf>
    <xf numFmtId="0" fontId="4" fillId="8" borderId="1" xfId="0" applyFont="1" applyFill="1" applyBorder="1" applyAlignment="1" applyProtection="1">
      <alignment horizontal="left" vertical="top"/>
      <protection locked="0"/>
    </xf>
    <xf numFmtId="0" fontId="3" fillId="8" borderId="3" xfId="0" applyFont="1" applyFill="1" applyBorder="1" applyAlignment="1" applyProtection="1">
      <alignment horizontal="left" vertical="center"/>
      <protection locked="0"/>
    </xf>
    <xf numFmtId="0" fontId="5" fillId="8" borderId="4" xfId="0" applyFont="1" applyFill="1" applyBorder="1" applyAlignment="1" applyProtection="1">
      <alignment horizontal="left" vertical="top"/>
      <protection locked="0"/>
    </xf>
    <xf numFmtId="0" fontId="3" fillId="8" borderId="4" xfId="0" applyFont="1" applyFill="1" applyBorder="1" applyAlignment="1" applyProtection="1">
      <alignment horizontal="left" vertical="top"/>
      <protection locked="0"/>
    </xf>
    <xf numFmtId="0" fontId="15" fillId="8" borderId="0" xfId="0" applyFont="1" applyFill="1"/>
    <xf numFmtId="0" fontId="15" fillId="8" borderId="0" xfId="0" applyFont="1" applyFill="1" applyAlignment="1">
      <alignment vertical="center"/>
    </xf>
    <xf numFmtId="0" fontId="18" fillId="0" borderId="0" xfId="0" applyFont="1"/>
    <xf numFmtId="0" fontId="16" fillId="0" borderId="0" xfId="0" applyFont="1" applyAlignment="1">
      <alignment horizontal="right"/>
    </xf>
    <xf numFmtId="14" fontId="16" fillId="0" borderId="0" xfId="0" applyNumberFormat="1" applyFont="1" applyAlignment="1">
      <alignment horizontal="right"/>
    </xf>
    <xf numFmtId="0" fontId="2" fillId="0" borderId="0" xfId="1" applyAlignment="1"/>
    <xf numFmtId="0" fontId="17" fillId="0" borderId="0" xfId="0" applyFont="1" applyAlignment="1">
      <alignment vertical="center"/>
    </xf>
    <xf numFmtId="0" fontId="17" fillId="0" borderId="0" xfId="0" applyFont="1" applyAlignment="1">
      <alignment horizontal="right"/>
    </xf>
    <xf numFmtId="14" fontId="17" fillId="0" borderId="0" xfId="0" applyNumberFormat="1" applyFont="1" applyAlignment="1">
      <alignment horizontal="right"/>
    </xf>
    <xf numFmtId="0" fontId="0" fillId="9" borderId="0" xfId="0" applyFill="1"/>
    <xf numFmtId="0" fontId="0" fillId="0" borderId="0" xfId="0" applyAlignment="1">
      <alignment horizontal="left" vertical="center" wrapText="1"/>
    </xf>
    <xf numFmtId="0" fontId="2" fillId="0" borderId="0" xfId="1" applyFill="1" applyBorder="1" applyAlignment="1">
      <alignment wrapText="1"/>
    </xf>
    <xf numFmtId="0" fontId="2" fillId="0" borderId="0" xfId="1" applyFill="1" applyBorder="1" applyAlignment="1"/>
    <xf numFmtId="0" fontId="2" fillId="5" borderId="0" xfId="1" applyFill="1" applyBorder="1" applyAlignment="1"/>
    <xf numFmtId="0" fontId="0" fillId="5" borderId="0" xfId="0" applyFill="1"/>
    <xf numFmtId="0" fontId="2" fillId="0" borderId="0" xfId="1"/>
    <xf numFmtId="0" fontId="21" fillId="0" borderId="0" xfId="0" applyFont="1"/>
    <xf numFmtId="14" fontId="19" fillId="0" borderId="0" xfId="0" applyNumberFormat="1" applyFont="1" applyAlignment="1">
      <alignment horizontal="left"/>
    </xf>
    <xf numFmtId="0" fontId="0" fillId="10" borderId="0" xfId="0" applyFill="1" applyAlignment="1">
      <alignment horizontal="left"/>
    </xf>
    <xf numFmtId="14" fontId="19" fillId="5" borderId="0" xfId="0" applyNumberFormat="1" applyFont="1" applyFill="1" applyAlignment="1">
      <alignment horizontal="left"/>
    </xf>
    <xf numFmtId="0" fontId="2" fillId="5" borderId="0" xfId="1" applyFill="1" applyBorder="1" applyAlignment="1">
      <alignment wrapText="1"/>
    </xf>
    <xf numFmtId="0" fontId="0" fillId="7" borderId="1" xfId="0" applyFill="1" applyBorder="1"/>
    <xf numFmtId="0" fontId="0" fillId="7" borderId="28" xfId="0" applyFill="1" applyBorder="1"/>
    <xf numFmtId="0" fontId="1" fillId="0" borderId="29" xfId="0" applyFont="1" applyBorder="1"/>
    <xf numFmtId="0" fontId="1" fillId="0" borderId="30" xfId="0" applyFont="1" applyBorder="1"/>
    <xf numFmtId="0" fontId="1" fillId="0" borderId="31" xfId="0" applyFont="1" applyBorder="1"/>
    <xf numFmtId="0" fontId="0" fillId="0" borderId="28" xfId="0" applyBorder="1"/>
    <xf numFmtId="0" fontId="0" fillId="0" borderId="1" xfId="0" applyBorder="1"/>
    <xf numFmtId="0" fontId="0" fillId="0" borderId="1" xfId="0" quotePrefix="1" applyBorder="1"/>
    <xf numFmtId="0" fontId="1" fillId="0" borderId="33" xfId="0" applyFont="1" applyBorder="1"/>
    <xf numFmtId="0" fontId="1" fillId="0" borderId="34" xfId="0" applyFont="1" applyBorder="1"/>
    <xf numFmtId="0" fontId="1" fillId="11" borderId="16" xfId="0" applyFont="1" applyFill="1" applyBorder="1"/>
    <xf numFmtId="0" fontId="0" fillId="11" borderId="28" xfId="0" applyFill="1" applyBorder="1"/>
    <xf numFmtId="0" fontId="0" fillId="11" borderId="1" xfId="0" applyFill="1" applyBorder="1"/>
    <xf numFmtId="0" fontId="0" fillId="0" borderId="0" xfId="0" applyAlignment="1">
      <alignment wrapText="1"/>
    </xf>
    <xf numFmtId="0" fontId="23" fillId="0" borderId="0" xfId="0" applyFont="1" applyAlignment="1">
      <alignment horizontal="left" wrapText="1"/>
    </xf>
    <xf numFmtId="0" fontId="1" fillId="0" borderId="0" xfId="0" quotePrefix="1" applyFont="1"/>
    <xf numFmtId="0" fontId="1" fillId="11" borderId="1" xfId="0" applyFont="1" applyFill="1" applyBorder="1"/>
    <xf numFmtId="17" fontId="0" fillId="0" borderId="0" xfId="0" applyNumberFormat="1"/>
    <xf numFmtId="0" fontId="1" fillId="0" borderId="0" xfId="0" applyFont="1" applyAlignment="1">
      <alignment horizontal="left" vertical="top" wrapText="1"/>
    </xf>
    <xf numFmtId="0" fontId="0" fillId="0" borderId="1" xfId="0" applyBorder="1" applyAlignment="1">
      <alignment horizontal="left" vertical="top"/>
    </xf>
    <xf numFmtId="0" fontId="0" fillId="0" borderId="0" xfId="0" applyAlignment="1">
      <alignment horizontal="left" vertical="top"/>
    </xf>
    <xf numFmtId="0" fontId="19" fillId="0" borderId="0" xfId="0" applyFont="1" applyAlignment="1">
      <alignment vertical="top"/>
    </xf>
    <xf numFmtId="0" fontId="20" fillId="0" borderId="0" xfId="0" applyFont="1" applyAlignment="1">
      <alignment vertical="top"/>
    </xf>
    <xf numFmtId="0" fontId="0" fillId="0" borderId="0" xfId="0" applyAlignment="1">
      <alignment vertical="top"/>
    </xf>
    <xf numFmtId="0" fontId="5" fillId="2" borderId="4" xfId="0" applyFont="1" applyFill="1" applyBorder="1" applyAlignment="1">
      <alignment horizontal="left"/>
    </xf>
    <xf numFmtId="0" fontId="19" fillId="0" borderId="0" xfId="0" applyFont="1" applyAlignment="1">
      <alignment wrapText="1"/>
    </xf>
    <xf numFmtId="0" fontId="21" fillId="0" borderId="0" xfId="0" applyFont="1" applyAlignment="1">
      <alignment vertical="top"/>
    </xf>
    <xf numFmtId="0" fontId="20" fillId="0" borderId="0" xfId="0" applyFont="1"/>
    <xf numFmtId="0" fontId="20" fillId="5" borderId="0" xfId="0" applyFont="1" applyFill="1" applyAlignment="1">
      <alignment vertical="top"/>
    </xf>
    <xf numFmtId="0" fontId="19" fillId="0" borderId="0" xfId="0" applyFont="1" applyAlignment="1">
      <alignment vertical="top" wrapText="1"/>
    </xf>
    <xf numFmtId="0" fontId="1" fillId="0" borderId="0" xfId="0" applyFont="1" applyAlignment="1">
      <alignment horizontal="center"/>
    </xf>
    <xf numFmtId="0" fontId="19" fillId="0" borderId="0" xfId="0" applyFont="1"/>
    <xf numFmtId="0" fontId="5" fillId="2" borderId="6" xfId="0" applyFont="1" applyFill="1" applyBorder="1" applyAlignment="1">
      <alignment horizontal="left"/>
    </xf>
    <xf numFmtId="0" fontId="0" fillId="0" borderId="6" xfId="0" applyBorder="1" applyAlignment="1">
      <alignment horizontal="left"/>
    </xf>
    <xf numFmtId="0" fontId="0" fillId="0" borderId="5" xfId="0" applyBorder="1" applyAlignment="1">
      <alignment horizontal="left" vertical="center"/>
    </xf>
    <xf numFmtId="0" fontId="0" fillId="0" borderId="0" xfId="0" quotePrefix="1"/>
    <xf numFmtId="0" fontId="2" fillId="0" borderId="0" xfId="1" applyFill="1"/>
    <xf numFmtId="0" fontId="2" fillId="0" borderId="0" xfId="1" applyAlignment="1">
      <alignment vertical="center"/>
    </xf>
    <xf numFmtId="0" fontId="0" fillId="14" borderId="0" xfId="0" applyFill="1" applyAlignment="1">
      <alignment horizontal="left"/>
    </xf>
    <xf numFmtId="0" fontId="0" fillId="14" borderId="0" xfId="0" applyFill="1" applyAlignment="1">
      <alignment horizontal="left" vertical="center"/>
    </xf>
    <xf numFmtId="0" fontId="0" fillId="14" borderId="2" xfId="0" applyFill="1" applyBorder="1" applyAlignment="1">
      <alignment horizontal="left" vertical="center"/>
    </xf>
    <xf numFmtId="0" fontId="0" fillId="14" borderId="1" xfId="0" applyFill="1" applyBorder="1" applyAlignment="1">
      <alignment horizontal="left" vertical="center"/>
    </xf>
    <xf numFmtId="0" fontId="5" fillId="14" borderId="4" xfId="0" applyFont="1" applyFill="1" applyBorder="1" applyAlignment="1">
      <alignment horizontal="left"/>
    </xf>
    <xf numFmtId="0" fontId="0" fillId="14" borderId="4" xfId="0" applyFill="1" applyBorder="1" applyAlignment="1">
      <alignment horizontal="left"/>
    </xf>
    <xf numFmtId="0" fontId="0" fillId="14" borderId="0" xfId="0" applyFill="1"/>
    <xf numFmtId="0" fontId="0" fillId="14" borderId="0" xfId="0" applyFill="1" applyAlignment="1">
      <alignment horizontal="left" wrapText="1"/>
    </xf>
    <xf numFmtId="14" fontId="5" fillId="14" borderId="1" xfId="0" applyNumberFormat="1" applyFont="1" applyFill="1" applyBorder="1" applyAlignment="1">
      <alignment horizontal="left" vertical="top"/>
    </xf>
    <xf numFmtId="0" fontId="5" fillId="14" borderId="1" xfId="0" applyFont="1" applyFill="1" applyBorder="1" applyAlignment="1">
      <alignment horizontal="left" vertical="top"/>
    </xf>
    <xf numFmtId="0" fontId="6" fillId="14" borderId="1" xfId="0" applyFont="1" applyFill="1" applyBorder="1" applyAlignment="1">
      <alignment horizontal="left" vertical="top"/>
    </xf>
    <xf numFmtId="0" fontId="2" fillId="14" borderId="1" xfId="1" applyFill="1" applyBorder="1" applyAlignment="1">
      <alignment horizontal="left" vertical="center"/>
    </xf>
    <xf numFmtId="0" fontId="0" fillId="14" borderId="3" xfId="0" applyFill="1" applyBorder="1" applyAlignment="1">
      <alignment horizontal="left" vertical="center"/>
    </xf>
    <xf numFmtId="0" fontId="0" fillId="14" borderId="4" xfId="0" applyFill="1" applyBorder="1" applyAlignment="1">
      <alignment horizontal="left" vertical="center"/>
    </xf>
    <xf numFmtId="0" fontId="5" fillId="0" borderId="6" xfId="0" applyFont="1" applyBorder="1" applyAlignment="1">
      <alignment horizontal="left"/>
    </xf>
    <xf numFmtId="0" fontId="0" fillId="0" borderId="0" xfId="0" applyAlignment="1">
      <alignment horizontal="left" vertical="top" wrapText="1"/>
    </xf>
    <xf numFmtId="0" fontId="0" fillId="10" borderId="1" xfId="0" applyFill="1" applyBorder="1" applyAlignment="1">
      <alignment horizontal="left"/>
    </xf>
    <xf numFmtId="0" fontId="0" fillId="2" borderId="5" xfId="0" applyFill="1" applyBorder="1" applyAlignment="1">
      <alignment horizontal="left" vertical="top"/>
    </xf>
    <xf numFmtId="0" fontId="2" fillId="0" borderId="0" xfId="1" applyBorder="1"/>
    <xf numFmtId="0" fontId="14" fillId="0" borderId="0" xfId="0" applyFont="1" applyAlignment="1">
      <alignment horizontal="left"/>
    </xf>
    <xf numFmtId="0" fontId="2" fillId="0" borderId="0" xfId="1" applyFill="1" applyAlignment="1">
      <alignment vertical="center"/>
    </xf>
    <xf numFmtId="0" fontId="0" fillId="13" borderId="0" xfId="0" applyFill="1"/>
    <xf numFmtId="0" fontId="0" fillId="15" borderId="16" xfId="0" applyFill="1" applyBorder="1" applyAlignment="1">
      <alignment horizontal="center"/>
    </xf>
    <xf numFmtId="0" fontId="0" fillId="15" borderId="16" xfId="0" applyFill="1" applyBorder="1" applyAlignment="1">
      <alignment horizontal="center" vertical="center"/>
    </xf>
    <xf numFmtId="0" fontId="0" fillId="15" borderId="16" xfId="0" applyFill="1" applyBorder="1" applyAlignment="1">
      <alignment horizontal="center" vertical="center" wrapText="1"/>
    </xf>
    <xf numFmtId="0" fontId="6" fillId="2" borderId="28" xfId="0" applyFont="1" applyFill="1" applyBorder="1" applyAlignment="1">
      <alignment horizontal="left" vertical="top"/>
    </xf>
    <xf numFmtId="0" fontId="0" fillId="0" borderId="28" xfId="0" applyBorder="1" applyAlignment="1">
      <alignment horizontal="left" vertical="center"/>
    </xf>
    <xf numFmtId="0" fontId="0" fillId="0" borderId="35" xfId="0" applyBorder="1" applyAlignment="1">
      <alignment horizontal="left" vertical="center"/>
    </xf>
    <xf numFmtId="0" fontId="0" fillId="15" borderId="36" xfId="0" applyFill="1" applyBorder="1" applyAlignment="1">
      <alignment horizontal="center"/>
    </xf>
    <xf numFmtId="0" fontId="0" fillId="15" borderId="36" xfId="0" applyFill="1" applyBorder="1" applyAlignment="1">
      <alignment horizontal="center" vertical="center"/>
    </xf>
    <xf numFmtId="0" fontId="5" fillId="2" borderId="38" xfId="0" applyFont="1" applyFill="1" applyBorder="1" applyAlignment="1">
      <alignment horizontal="left"/>
    </xf>
    <xf numFmtId="0" fontId="0" fillId="0" borderId="38" xfId="0" applyBorder="1" applyAlignment="1">
      <alignment horizontal="left"/>
    </xf>
    <xf numFmtId="14" fontId="1" fillId="0" borderId="39" xfId="0" applyNumberFormat="1" applyFont="1" applyBorder="1" applyAlignment="1" applyProtection="1">
      <alignment horizontal="left" vertical="top"/>
      <protection locked="0"/>
    </xf>
    <xf numFmtId="0" fontId="1" fillId="0" borderId="12" xfId="0" applyFont="1" applyBorder="1" applyAlignment="1">
      <alignment horizontal="left" wrapText="1"/>
    </xf>
    <xf numFmtId="0" fontId="3" fillId="2" borderId="39" xfId="0" applyFont="1" applyFill="1" applyBorder="1" applyAlignment="1" applyProtection="1">
      <alignment horizontal="left" vertical="top"/>
      <protection locked="0"/>
    </xf>
    <xf numFmtId="0" fontId="4" fillId="2" borderId="39" xfId="0" applyFont="1" applyFill="1" applyBorder="1" applyAlignment="1" applyProtection="1">
      <alignment horizontal="left" vertical="top"/>
      <protection locked="0"/>
    </xf>
    <xf numFmtId="0" fontId="3" fillId="0" borderId="39" xfId="0" applyFont="1" applyBorder="1" applyAlignment="1" applyProtection="1">
      <alignment horizontal="left" vertical="top"/>
      <protection locked="0"/>
    </xf>
    <xf numFmtId="0" fontId="3" fillId="0" borderId="40" xfId="0" applyFont="1" applyBorder="1" applyAlignment="1" applyProtection="1">
      <alignment horizontal="left" vertical="top"/>
      <protection locked="0"/>
    </xf>
    <xf numFmtId="0" fontId="1" fillId="15" borderId="23" xfId="0" applyFont="1" applyFill="1" applyBorder="1" applyAlignment="1" applyProtection="1">
      <alignment horizontal="center"/>
      <protection locked="0"/>
    </xf>
    <xf numFmtId="0" fontId="3" fillId="0" borderId="40" xfId="0" applyFont="1" applyBorder="1" applyAlignment="1" applyProtection="1">
      <alignment horizontal="left" vertical="center"/>
      <protection locked="0"/>
    </xf>
    <xf numFmtId="0" fontId="3" fillId="15" borderId="23" xfId="0" applyFont="1" applyFill="1" applyBorder="1" applyAlignment="1" applyProtection="1">
      <alignment horizontal="center" vertical="center"/>
      <protection locked="0"/>
    </xf>
    <xf numFmtId="0" fontId="1" fillId="0" borderId="12" xfId="0" applyFont="1" applyBorder="1" applyAlignment="1" applyProtection="1">
      <alignment horizontal="left" vertical="center"/>
      <protection locked="0"/>
    </xf>
    <xf numFmtId="0" fontId="3" fillId="0" borderId="12" xfId="0" applyFont="1" applyBorder="1" applyAlignment="1" applyProtection="1">
      <alignment horizontal="left" vertical="top"/>
      <protection locked="0"/>
    </xf>
    <xf numFmtId="0" fontId="3" fillId="15" borderId="23" xfId="0" applyFont="1" applyFill="1" applyBorder="1" applyAlignment="1" applyProtection="1">
      <alignment horizontal="center" vertical="top"/>
      <protection locked="0"/>
    </xf>
    <xf numFmtId="0" fontId="1" fillId="0" borderId="12" xfId="0" applyFont="1" applyBorder="1" applyAlignment="1" applyProtection="1">
      <alignment horizontal="left" vertical="top"/>
      <protection locked="0"/>
    </xf>
    <xf numFmtId="0" fontId="3" fillId="0" borderId="12" xfId="0" applyFont="1" applyBorder="1" applyAlignment="1" applyProtection="1">
      <alignment horizontal="left" vertical="center"/>
      <protection locked="0"/>
    </xf>
    <xf numFmtId="0" fontId="3" fillId="0" borderId="41" xfId="0" applyFont="1" applyBorder="1" applyAlignment="1" applyProtection="1">
      <alignment horizontal="left" vertical="center"/>
      <protection locked="0"/>
    </xf>
    <xf numFmtId="0" fontId="3" fillId="0" borderId="42" xfId="0" applyFont="1" applyBorder="1" applyAlignment="1" applyProtection="1">
      <alignment horizontal="left" vertical="center"/>
      <protection locked="0"/>
    </xf>
    <xf numFmtId="0" fontId="3" fillId="0" borderId="42" xfId="0" applyFont="1" applyBorder="1" applyAlignment="1" applyProtection="1">
      <alignment horizontal="left" vertical="top"/>
      <protection locked="0"/>
    </xf>
    <xf numFmtId="0" fontId="1" fillId="0" borderId="12" xfId="0" applyFont="1" applyBorder="1" applyAlignment="1" applyProtection="1">
      <alignment horizontal="left"/>
      <protection locked="0"/>
    </xf>
    <xf numFmtId="0" fontId="1" fillId="0" borderId="12" xfId="0" applyFont="1" applyBorder="1" applyProtection="1">
      <protection locked="0"/>
    </xf>
    <xf numFmtId="0" fontId="26" fillId="0" borderId="0" xfId="1" applyFont="1" applyFill="1"/>
    <xf numFmtId="0" fontId="27" fillId="0" borderId="0" xfId="0" applyFont="1" applyAlignment="1">
      <alignment vertical="center"/>
    </xf>
    <xf numFmtId="0" fontId="0" fillId="12" borderId="0" xfId="0" applyFill="1" applyAlignment="1">
      <alignment horizontal="left"/>
    </xf>
    <xf numFmtId="14" fontId="0" fillId="4" borderId="0" xfId="0" applyNumberFormat="1" applyFill="1" applyAlignment="1">
      <alignment horizontal="left"/>
    </xf>
    <xf numFmtId="0" fontId="0" fillId="4" borderId="0" xfId="0" applyFill="1" applyAlignment="1">
      <alignment horizontal="left" wrapText="1"/>
    </xf>
    <xf numFmtId="0" fontId="0" fillId="4" borderId="0" xfId="0" applyFill="1" applyAlignment="1">
      <alignment horizontal="left" vertical="top"/>
    </xf>
    <xf numFmtId="0" fontId="2" fillId="4" borderId="0" xfId="1" applyFill="1" applyAlignment="1">
      <alignment horizontal="left"/>
    </xf>
    <xf numFmtId="0" fontId="0" fillId="4" borderId="0" xfId="0" applyFill="1" applyAlignment="1">
      <alignment horizontal="left"/>
    </xf>
    <xf numFmtId="0" fontId="0" fillId="4" borderId="5" xfId="0" applyFill="1" applyBorder="1" applyAlignment="1">
      <alignment horizontal="left" vertical="center"/>
    </xf>
    <xf numFmtId="0" fontId="0" fillId="4" borderId="0" xfId="0" applyFill="1" applyAlignment="1">
      <alignment horizontal="left" vertical="center"/>
    </xf>
    <xf numFmtId="0" fontId="0" fillId="4" borderId="16" xfId="0" applyFill="1" applyBorder="1" applyAlignment="1">
      <alignment horizontal="center"/>
    </xf>
    <xf numFmtId="0" fontId="0" fillId="4" borderId="16" xfId="0" applyFill="1" applyBorder="1" applyAlignment="1">
      <alignment horizontal="center" vertical="center"/>
    </xf>
    <xf numFmtId="0" fontId="5" fillId="4" borderId="6" xfId="0" applyFont="1" applyFill="1" applyBorder="1" applyAlignment="1">
      <alignment horizontal="left"/>
    </xf>
    <xf numFmtId="0" fontId="0" fillId="4" borderId="6" xfId="0" applyFill="1" applyBorder="1" applyAlignment="1">
      <alignment horizontal="left"/>
    </xf>
    <xf numFmtId="0" fontId="28" fillId="0" borderId="0" xfId="0" applyFont="1"/>
    <xf numFmtId="0" fontId="29" fillId="0" borderId="0" xfId="0" applyFont="1"/>
    <xf numFmtId="14" fontId="0" fillId="14" borderId="1" xfId="0" applyNumberFormat="1" applyFill="1" applyBorder="1" applyAlignment="1">
      <alignment horizontal="left" vertical="top"/>
    </xf>
    <xf numFmtId="0" fontId="0" fillId="5" borderId="0" xfId="0" applyFill="1" applyAlignment="1">
      <alignment horizontal="left"/>
    </xf>
    <xf numFmtId="0" fontId="0" fillId="14" borderId="1" xfId="0" applyFill="1" applyBorder="1" applyAlignment="1">
      <alignment horizontal="left" vertical="top"/>
    </xf>
    <xf numFmtId="0" fontId="0" fillId="17" borderId="0" xfId="0" applyFill="1" applyAlignment="1">
      <alignment horizontal="left" wrapText="1"/>
    </xf>
    <xf numFmtId="0" fontId="1" fillId="0" borderId="38" xfId="0" applyFont="1" applyBorder="1" applyAlignment="1">
      <alignment horizontal="right"/>
    </xf>
    <xf numFmtId="0" fontId="1" fillId="0" borderId="4" xfId="0" applyFont="1" applyBorder="1" applyAlignment="1">
      <alignment horizontal="right"/>
    </xf>
    <xf numFmtId="0" fontId="1" fillId="14" borderId="4" xfId="0" applyFont="1" applyFill="1" applyBorder="1" applyAlignment="1">
      <alignment horizontal="right"/>
    </xf>
    <xf numFmtId="0" fontId="1" fillId="0" borderId="6" xfId="0" applyFont="1" applyBorder="1" applyAlignment="1">
      <alignment horizontal="right"/>
    </xf>
    <xf numFmtId="0" fontId="1" fillId="0" borderId="0" xfId="0" applyFont="1" applyAlignment="1">
      <alignment horizontal="right"/>
    </xf>
    <xf numFmtId="0" fontId="0" fillId="0" borderId="0" xfId="0" applyAlignment="1">
      <alignment horizontal="right"/>
    </xf>
    <xf numFmtId="0" fontId="19" fillId="4" borderId="0" xfId="0" applyFont="1" applyFill="1" applyAlignment="1">
      <alignment horizontal="right"/>
    </xf>
    <xf numFmtId="0" fontId="19" fillId="0" borderId="0" xfId="0" applyFont="1" applyAlignment="1">
      <alignment horizontal="right"/>
    </xf>
    <xf numFmtId="0" fontId="19" fillId="16" borderId="0" xfId="0" applyFont="1" applyFill="1" applyAlignment="1">
      <alignment horizontal="right"/>
    </xf>
    <xf numFmtId="14" fontId="0" fillId="0" borderId="28" xfId="0" applyNumberFormat="1" applyBorder="1" applyAlignment="1">
      <alignment horizontal="left"/>
    </xf>
    <xf numFmtId="14" fontId="19" fillId="0" borderId="1" xfId="0" applyNumberFormat="1" applyFont="1" applyBorder="1" applyAlignment="1">
      <alignment horizontal="left"/>
    </xf>
    <xf numFmtId="14" fontId="0" fillId="14" borderId="1" xfId="0" applyNumberFormat="1" applyFill="1" applyBorder="1" applyAlignment="1">
      <alignment horizontal="left"/>
    </xf>
    <xf numFmtId="0" fontId="0" fillId="0" borderId="28" xfId="0" applyBorder="1" applyAlignment="1">
      <alignment horizontal="left"/>
    </xf>
    <xf numFmtId="0" fontId="0" fillId="14" borderId="1" xfId="0" applyFill="1" applyBorder="1" applyAlignment="1">
      <alignment horizontal="left"/>
    </xf>
    <xf numFmtId="0" fontId="0" fillId="0" borderId="32" xfId="0" applyBorder="1" applyAlignment="1">
      <alignment horizontal="left"/>
    </xf>
    <xf numFmtId="0" fontId="0" fillId="0" borderId="5" xfId="0" applyBorder="1"/>
    <xf numFmtId="0" fontId="0" fillId="0" borderId="1" xfId="0" applyBorder="1" applyAlignment="1">
      <alignment vertical="top"/>
    </xf>
    <xf numFmtId="0" fontId="20" fillId="0" borderId="1" xfId="0" applyFont="1" applyBorder="1" applyAlignment="1">
      <alignment vertical="top"/>
    </xf>
    <xf numFmtId="0" fontId="19" fillId="0" borderId="1" xfId="0" applyFont="1" applyBorder="1" applyAlignment="1">
      <alignment vertical="top"/>
    </xf>
    <xf numFmtId="0" fontId="0" fillId="0" borderId="5" xfId="0" applyBorder="1" applyAlignment="1">
      <alignment horizontal="left" vertical="top"/>
    </xf>
    <xf numFmtId="0" fontId="6" fillId="13" borderId="0" xfId="0" applyFont="1" applyFill="1" applyAlignment="1">
      <alignment horizontal="left" vertical="top"/>
    </xf>
    <xf numFmtId="0" fontId="2" fillId="0" borderId="28" xfId="1" applyBorder="1" applyAlignment="1">
      <alignment horizontal="left"/>
    </xf>
    <xf numFmtId="0" fontId="2" fillId="0" borderId="1" xfId="1" applyBorder="1"/>
    <xf numFmtId="0" fontId="2" fillId="0" borderId="1" xfId="1" applyBorder="1" applyAlignment="1">
      <alignment vertical="center"/>
    </xf>
    <xf numFmtId="0" fontId="7" fillId="5" borderId="0" xfId="1" applyFont="1" applyFill="1" applyBorder="1" applyAlignment="1">
      <alignment horizontal="left" vertical="center"/>
    </xf>
    <xf numFmtId="0" fontId="19" fillId="0" borderId="1" xfId="0" applyFont="1" applyBorder="1" applyAlignment="1">
      <alignment wrapText="1"/>
    </xf>
    <xf numFmtId="0" fontId="2" fillId="14" borderId="1" xfId="1" applyFill="1" applyBorder="1" applyAlignment="1">
      <alignment horizontal="left"/>
    </xf>
    <xf numFmtId="0" fontId="2" fillId="0" borderId="1" xfId="1" applyFill="1" applyBorder="1" applyAlignment="1">
      <alignment wrapText="1"/>
    </xf>
    <xf numFmtId="0" fontId="2" fillId="0" borderId="1" xfId="1" applyFill="1" applyBorder="1" applyAlignment="1"/>
    <xf numFmtId="0" fontId="2" fillId="0" borderId="1" xfId="1" applyFill="1" applyBorder="1"/>
    <xf numFmtId="0" fontId="13" fillId="0" borderId="28" xfId="0" applyFont="1" applyBorder="1" applyAlignment="1">
      <alignment horizontal="left"/>
    </xf>
    <xf numFmtId="0" fontId="0" fillId="5" borderId="1" xfId="0" applyFill="1" applyBorder="1"/>
    <xf numFmtId="0" fontId="22" fillId="0" borderId="1" xfId="0" applyFont="1" applyBorder="1"/>
    <xf numFmtId="0" fontId="0" fillId="0" borderId="37" xfId="0" applyBorder="1" applyAlignment="1">
      <alignment horizontal="left"/>
    </xf>
    <xf numFmtId="0" fontId="0" fillId="0" borderId="3" xfId="0" applyBorder="1"/>
    <xf numFmtId="0" fontId="0" fillId="13" borderId="4" xfId="0" applyFill="1" applyBorder="1"/>
    <xf numFmtId="0" fontId="0" fillId="0" borderId="4" xfId="0" applyBorder="1"/>
    <xf numFmtId="0" fontId="0" fillId="0" borderId="4" xfId="0" applyBorder="1" applyAlignment="1">
      <alignment horizontal="right"/>
    </xf>
    <xf numFmtId="0" fontId="19" fillId="0" borderId="4" xfId="0" applyFont="1" applyBorder="1" applyAlignment="1">
      <alignment horizontal="right"/>
    </xf>
    <xf numFmtId="0" fontId="0" fillId="0" borderId="6" xfId="0" applyBorder="1" applyAlignment="1">
      <alignment horizontal="right"/>
    </xf>
    <xf numFmtId="0" fontId="19" fillId="0" borderId="6" xfId="0" applyFont="1" applyBorder="1" applyAlignment="1">
      <alignment horizontal="right"/>
    </xf>
    <xf numFmtId="0" fontId="19" fillId="16" borderId="4" xfId="0" applyFont="1" applyFill="1" applyBorder="1" applyAlignment="1">
      <alignment horizontal="right"/>
    </xf>
    <xf numFmtId="0" fontId="0" fillId="0" borderId="20" xfId="0" applyBorder="1" applyAlignment="1">
      <alignment horizontal="center"/>
    </xf>
    <xf numFmtId="0" fontId="0" fillId="0" borderId="16" xfId="0" applyBorder="1" applyAlignment="1">
      <alignment horizontal="center"/>
    </xf>
    <xf numFmtId="0" fontId="10" fillId="0" borderId="16" xfId="0" applyFont="1" applyBorder="1" applyAlignment="1">
      <alignment horizontal="center"/>
    </xf>
    <xf numFmtId="0" fontId="1" fillId="0" borderId="16" xfId="0" applyFont="1" applyBorder="1" applyAlignment="1">
      <alignment horizontal="center"/>
    </xf>
    <xf numFmtId="0" fontId="1" fillId="0" borderId="21" xfId="0" applyFont="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10" fillId="0" borderId="20" xfId="0" applyFont="1"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10" fillId="0" borderId="21" xfId="0" applyFont="1" applyBorder="1" applyAlignment="1">
      <alignment horizontal="center"/>
    </xf>
    <xf numFmtId="0" fontId="1" fillId="0" borderId="10" xfId="0" applyFont="1" applyBorder="1" applyAlignment="1">
      <alignment horizontal="center"/>
    </xf>
    <xf numFmtId="0" fontId="1" fillId="0" borderId="0" xfId="0" applyFont="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0" fillId="0" borderId="13" xfId="0" applyFont="1" applyBorder="1" applyAlignment="1">
      <alignment horizontal="center"/>
    </xf>
    <xf numFmtId="0" fontId="10" fillId="0" borderId="14" xfId="0" applyFont="1" applyBorder="1" applyAlignment="1">
      <alignment horizontal="center"/>
    </xf>
    <xf numFmtId="0" fontId="10" fillId="0" borderId="15" xfId="0" applyFont="1" applyBorder="1" applyAlignment="1">
      <alignment horizontal="center"/>
    </xf>
    <xf numFmtId="0" fontId="1" fillId="0" borderId="7"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 fillId="0" borderId="18" xfId="0" applyFont="1" applyBorder="1" applyAlignment="1">
      <alignment horizontal="center"/>
    </xf>
    <xf numFmtId="0" fontId="0" fillId="0" borderId="19" xfId="0" applyBorder="1" applyAlignment="1">
      <alignment horizontal="center"/>
    </xf>
    <xf numFmtId="0" fontId="1" fillId="0" borderId="10" xfId="0" applyFont="1" applyBorder="1"/>
    <xf numFmtId="0" fontId="1" fillId="0" borderId="0" xfId="0" applyFont="1"/>
    <xf numFmtId="0" fontId="1" fillId="0" borderId="11" xfId="0" applyFont="1" applyBorder="1"/>
    <xf numFmtId="0" fontId="1" fillId="0" borderId="12" xfId="0" applyFont="1" applyBorder="1"/>
    <xf numFmtId="0" fontId="1" fillId="0" borderId="7" xfId="0" applyFont="1" applyBorder="1"/>
    <xf numFmtId="0" fontId="1" fillId="0" borderId="8" xfId="0" applyFont="1" applyBorder="1"/>
    <xf numFmtId="0" fontId="11" fillId="0" borderId="16" xfId="0" applyFont="1" applyBorder="1" applyAlignment="1">
      <alignment horizontal="center"/>
    </xf>
    <xf numFmtId="0" fontId="1" fillId="0" borderId="0" xfId="0" applyFont="1" applyAlignment="1">
      <alignment horizontal="center" wrapText="1"/>
    </xf>
    <xf numFmtId="0" fontId="1" fillId="0" borderId="0" xfId="0" quotePrefix="1" applyFont="1" applyAlignment="1">
      <alignment horizontal="center" wrapText="1"/>
    </xf>
    <xf numFmtId="0" fontId="0" fillId="0" borderId="0" xfId="0" applyAlignment="1">
      <alignment horizontal="center" wrapText="1"/>
    </xf>
    <xf numFmtId="0" fontId="0" fillId="0" borderId="0" xfId="0" applyAlignment="1">
      <alignment horizontal="left" vertical="top" wrapText="1"/>
    </xf>
    <xf numFmtId="0" fontId="0" fillId="0" borderId="0" xfId="0" applyAlignment="1">
      <alignment horizontal="center"/>
    </xf>
  </cellXfs>
  <cellStyles count="2">
    <cellStyle name="Hyperlink" xfId="1" builtinId="8"/>
    <cellStyle name="Normal" xfId="0" builtinId="0"/>
  </cellStyles>
  <dxfs count="32">
    <dxf>
      <fill>
        <patternFill>
          <bgColor theme="5" tint="0.79998168889431442"/>
        </patternFill>
      </fill>
    </dxf>
    <dxf>
      <fill>
        <patternFill>
          <bgColor theme="9" tint="0.79998168889431442"/>
        </patternFill>
      </fill>
    </dxf>
    <dxf>
      <fill>
        <patternFill>
          <bgColor rgb="FF66FFFF"/>
        </patternFill>
      </fill>
    </dxf>
    <dxf>
      <fill>
        <patternFill>
          <bgColor rgb="FF339966"/>
        </patternFill>
      </fill>
    </dxf>
    <dxf>
      <fill>
        <patternFill>
          <bgColor theme="5" tint="0.39994506668294322"/>
        </patternFill>
      </fill>
    </dxf>
    <dxf>
      <fill>
        <patternFill>
          <bgColor theme="3" tint="0.79998168889431442"/>
        </patternFill>
      </fill>
    </dxf>
    <dxf>
      <fill>
        <patternFill>
          <bgColor rgb="FFFF99FF"/>
        </patternFill>
      </fill>
    </dxf>
    <dxf>
      <fill>
        <patternFill>
          <bgColor theme="7" tint="0.59996337778862885"/>
        </patternFill>
      </fill>
    </dxf>
    <dxf>
      <fill>
        <patternFill>
          <bgColor theme="9" tint="0.59996337778862885"/>
        </patternFill>
      </fill>
    </dxf>
    <dxf>
      <fill>
        <patternFill>
          <bgColor rgb="FFFF7C80"/>
        </patternFill>
      </fill>
    </dxf>
    <dxf>
      <font>
        <b/>
        <i val="0"/>
      </font>
      <fill>
        <patternFill>
          <bgColor rgb="FFFF0000"/>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66FFFF"/>
        </patternFill>
      </fill>
    </dxf>
    <dxf>
      <fill>
        <patternFill>
          <bgColor rgb="FF339966"/>
        </patternFill>
      </fill>
    </dxf>
    <dxf>
      <fill>
        <patternFill>
          <bgColor theme="5" tint="0.39994506668294322"/>
        </patternFill>
      </fill>
    </dxf>
    <dxf>
      <fill>
        <patternFill>
          <bgColor theme="3" tint="0.79998168889431442"/>
        </patternFill>
      </fill>
    </dxf>
    <dxf>
      <fill>
        <patternFill>
          <bgColor rgb="FFFF99FF"/>
        </patternFill>
      </fill>
    </dxf>
    <dxf>
      <fill>
        <patternFill>
          <bgColor theme="7" tint="0.59996337778862885"/>
        </patternFill>
      </fill>
    </dxf>
    <dxf>
      <fill>
        <patternFill>
          <bgColor theme="9" tint="0.59996337778862885"/>
        </patternFill>
      </fill>
    </dxf>
    <dxf>
      <fill>
        <patternFill>
          <bgColor rgb="FFFF7C80"/>
        </patternFill>
      </fill>
    </dxf>
    <dxf>
      <fill>
        <patternFill>
          <bgColor rgb="FF66FFFF"/>
        </patternFill>
      </fill>
    </dxf>
    <dxf>
      <fill>
        <patternFill>
          <bgColor rgb="FFFF99FF"/>
        </patternFill>
      </fill>
    </dxf>
    <dxf>
      <fill>
        <patternFill>
          <bgColor theme="5" tint="0.39994506668294322"/>
        </patternFill>
      </fill>
    </dxf>
    <dxf>
      <fill>
        <patternFill>
          <bgColor rgb="FF339966"/>
        </patternFill>
      </fill>
    </dxf>
    <dxf>
      <fill>
        <patternFill>
          <bgColor theme="3" tint="0.79998168889431442"/>
        </patternFill>
      </fill>
    </dxf>
    <dxf>
      <fill>
        <patternFill>
          <bgColor rgb="FFFF7C80"/>
        </patternFill>
      </fill>
    </dxf>
    <dxf>
      <fill>
        <patternFill>
          <bgColor theme="9" tint="0.59996337778862885"/>
        </patternFill>
      </fill>
    </dxf>
    <dxf>
      <fill>
        <patternFill>
          <bgColor theme="7" tint="0.59996337778862885"/>
        </patternFill>
      </fill>
    </dxf>
  </dxfs>
  <tableStyles count="0" defaultTableStyle="TableStyleMedium2" defaultPivotStyle="PivotStyleLight16"/>
  <colors>
    <mruColors>
      <color rgb="FFFF8A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Figure 2: Codebases Targeted</a:t>
            </a:r>
          </a:p>
        </c:rich>
      </c:tx>
      <c:layout>
        <c:manualLayout>
          <c:xMode val="edge"/>
          <c:yMode val="edge"/>
          <c:x val="3.8777777777777758E-2"/>
          <c:y val="3.70370370370370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'Chart Tables'!$B$5</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CAC-4725-AE87-5E57CB5F1A8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CAC-4725-AE87-5E57CB5F1A8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CAC-4725-AE87-5E57CB5F1A8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CAC-4725-AE87-5E57CB5F1A8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CAC-4725-AE87-5E57CB5F1A8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CAC-4725-AE87-5E57CB5F1A8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CAC-4725-AE87-5E57CB5F1A83}"/>
              </c:ext>
            </c:extLst>
          </c:dPt>
          <c:dLbls>
            <c:dLbl>
              <c:idx val="6"/>
              <c:layout>
                <c:manualLayout>
                  <c:x val="-5.3638006131867588E-2"/>
                  <c:y val="2.3923167597441498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CAC-4725-AE87-5E57CB5F1A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'Chart Tables'!$A$6:$A$12</c:f>
              <c:strCache>
                <c:ptCount val="7"/>
                <c:pt idx="0">
                  <c:v>First-Party OS/Applications</c:v>
                </c:pt>
                <c:pt idx="1">
                  <c:v>First-Party Firmware</c:v>
                </c:pt>
                <c:pt idx="2">
                  <c:v>Third-Party Application</c:v>
                </c:pt>
                <c:pt idx="3">
                  <c:v>Third-Party Firmware</c:v>
                </c:pt>
                <c:pt idx="4">
                  <c:v>OSS</c:v>
                </c:pt>
                <c:pt idx="5">
                  <c:v>Attacker Application</c:v>
                </c:pt>
                <c:pt idx="6">
                  <c:v>Unknown/NA</c:v>
                </c:pt>
              </c:strCache>
            </c:strRef>
          </c:cat>
          <c:val>
            <c:numRef>
              <c:f>'Chart Tables'!$B$6:$B$12</c:f>
              <c:numCache>
                <c:formatCode>General</c:formatCode>
                <c:ptCount val="7"/>
                <c:pt idx="0">
                  <c:v>26</c:v>
                </c:pt>
                <c:pt idx="1">
                  <c:v>10</c:v>
                </c:pt>
                <c:pt idx="2">
                  <c:v>90</c:v>
                </c:pt>
                <c:pt idx="3">
                  <c:v>20</c:v>
                </c:pt>
                <c:pt idx="4">
                  <c:v>88</c:v>
                </c:pt>
                <c:pt idx="5">
                  <c:v>46</c:v>
                </c:pt>
                <c:pt idx="6">
                  <c:v>5</c:v>
                </c:pt>
              </c:numCache>
            </c:numRef>
          </c:val>
          <c:extLst>
            <c:ext xmlns:c16="http://schemas.microsoft.com/office/drawing/2014/chart" uri="{C3380CC4-5D6E-409C-BE32-E72D297353CC}">
              <c16:uniqueId val="{0000000E-0CAC-4725-AE87-5E57CB5F1A83}"/>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Figure 3: Codebase by</a:t>
            </a:r>
            <a:r>
              <a:rPr lang="en-US" baseline="0"/>
              <a:t> Year</a:t>
            </a:r>
            <a:endParaRPr lang="en-US"/>
          </a:p>
        </c:rich>
      </c:tx>
      <c:layout>
        <c:manualLayout>
          <c:xMode val="edge"/>
          <c:yMode val="edge"/>
          <c:x val="2.6623277243040224E-2"/>
          <c:y val="1.119999905931766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'Chart Tables'!$A$15</c:f>
              <c:strCache>
                <c:ptCount val="1"/>
                <c:pt idx="0">
                  <c:v>First-Party OS/Applications</c:v>
                </c:pt>
              </c:strCache>
            </c:strRef>
          </c:tx>
          <c:spPr>
            <a:solidFill>
              <a:schemeClr val="accent1"/>
            </a:solidFill>
            <a:ln>
              <a:noFill/>
            </a:ln>
            <a:effectLst/>
          </c:spPr>
          <c:invertIfNegative val="0"/>
          <c:cat>
            <c:numRef>
              <c:f>'Chart Tables'!$B$14:$L$14</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Tables'!$B$15:$L$15</c:f>
              <c:numCache>
                <c:formatCode>General</c:formatCode>
                <c:ptCount val="11"/>
                <c:pt idx="0">
                  <c:v>1</c:v>
                </c:pt>
                <c:pt idx="1">
                  <c:v>0</c:v>
                </c:pt>
                <c:pt idx="2">
                  <c:v>0</c:v>
                </c:pt>
                <c:pt idx="3">
                  <c:v>0</c:v>
                </c:pt>
                <c:pt idx="4">
                  <c:v>1</c:v>
                </c:pt>
                <c:pt idx="5">
                  <c:v>3</c:v>
                </c:pt>
                <c:pt idx="6">
                  <c:v>1</c:v>
                </c:pt>
                <c:pt idx="7">
                  <c:v>0</c:v>
                </c:pt>
                <c:pt idx="8">
                  <c:v>2</c:v>
                </c:pt>
                <c:pt idx="9">
                  <c:v>5</c:v>
                </c:pt>
                <c:pt idx="10">
                  <c:v>3</c:v>
                </c:pt>
              </c:numCache>
            </c:numRef>
          </c:val>
          <c:extLst>
            <c:ext xmlns:c16="http://schemas.microsoft.com/office/drawing/2014/chart" uri="{C3380CC4-5D6E-409C-BE32-E72D297353CC}">
              <c16:uniqueId val="{00000000-4E7A-4529-8BE0-811896EA5711}"/>
            </c:ext>
          </c:extLst>
        </c:ser>
        <c:ser>
          <c:idx val="1"/>
          <c:order val="1"/>
          <c:tx>
            <c:strRef>
              <c:f>'Chart Tables'!$A$16</c:f>
              <c:strCache>
                <c:ptCount val="1"/>
                <c:pt idx="0">
                  <c:v>First-Party Firmware</c:v>
                </c:pt>
              </c:strCache>
            </c:strRef>
          </c:tx>
          <c:spPr>
            <a:solidFill>
              <a:schemeClr val="accent2"/>
            </a:solidFill>
            <a:ln>
              <a:noFill/>
            </a:ln>
            <a:effectLst/>
          </c:spPr>
          <c:invertIfNegative val="0"/>
          <c:cat>
            <c:numRef>
              <c:f>'Chart Tables'!$B$14:$L$14</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Tables'!$B$16:$L$16</c:f>
              <c:numCache>
                <c:formatCode>General</c:formatCode>
                <c:ptCount val="11"/>
                <c:pt idx="0">
                  <c:v>0</c:v>
                </c:pt>
                <c:pt idx="1">
                  <c:v>1</c:v>
                </c:pt>
                <c:pt idx="2">
                  <c:v>0</c:v>
                </c:pt>
                <c:pt idx="3">
                  <c:v>1</c:v>
                </c:pt>
                <c:pt idx="4">
                  <c:v>0</c:v>
                </c:pt>
                <c:pt idx="5">
                  <c:v>2</c:v>
                </c:pt>
                <c:pt idx="6">
                  <c:v>0</c:v>
                </c:pt>
                <c:pt idx="7">
                  <c:v>0</c:v>
                </c:pt>
                <c:pt idx="8">
                  <c:v>1</c:v>
                </c:pt>
                <c:pt idx="9">
                  <c:v>4</c:v>
                </c:pt>
                <c:pt idx="10">
                  <c:v>1</c:v>
                </c:pt>
              </c:numCache>
            </c:numRef>
          </c:val>
          <c:extLst>
            <c:ext xmlns:c16="http://schemas.microsoft.com/office/drawing/2014/chart" uri="{C3380CC4-5D6E-409C-BE32-E72D297353CC}">
              <c16:uniqueId val="{00000001-4E7A-4529-8BE0-811896EA5711}"/>
            </c:ext>
          </c:extLst>
        </c:ser>
        <c:ser>
          <c:idx val="2"/>
          <c:order val="2"/>
          <c:tx>
            <c:strRef>
              <c:f>'Chart Tables'!$A$17</c:f>
              <c:strCache>
                <c:ptCount val="1"/>
                <c:pt idx="0">
                  <c:v>Third-Party Application</c:v>
                </c:pt>
              </c:strCache>
            </c:strRef>
          </c:tx>
          <c:spPr>
            <a:solidFill>
              <a:schemeClr val="accent3"/>
            </a:solidFill>
            <a:ln>
              <a:noFill/>
            </a:ln>
            <a:effectLst/>
          </c:spPr>
          <c:invertIfNegative val="0"/>
          <c:cat>
            <c:numRef>
              <c:f>'Chart Tables'!$B$14:$L$14</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Tables'!$B$17:$L$17</c:f>
              <c:numCache>
                <c:formatCode>General</c:formatCode>
                <c:ptCount val="11"/>
                <c:pt idx="0">
                  <c:v>1</c:v>
                </c:pt>
                <c:pt idx="1">
                  <c:v>3</c:v>
                </c:pt>
                <c:pt idx="2">
                  <c:v>2</c:v>
                </c:pt>
                <c:pt idx="3">
                  <c:v>5</c:v>
                </c:pt>
                <c:pt idx="4">
                  <c:v>3</c:v>
                </c:pt>
                <c:pt idx="5">
                  <c:v>7</c:v>
                </c:pt>
                <c:pt idx="6">
                  <c:v>2</c:v>
                </c:pt>
                <c:pt idx="7">
                  <c:v>9</c:v>
                </c:pt>
                <c:pt idx="8">
                  <c:v>7</c:v>
                </c:pt>
                <c:pt idx="9">
                  <c:v>10</c:v>
                </c:pt>
                <c:pt idx="10">
                  <c:v>13</c:v>
                </c:pt>
              </c:numCache>
            </c:numRef>
          </c:val>
          <c:extLst>
            <c:ext xmlns:c16="http://schemas.microsoft.com/office/drawing/2014/chart" uri="{C3380CC4-5D6E-409C-BE32-E72D297353CC}">
              <c16:uniqueId val="{00000002-4E7A-4529-8BE0-811896EA5711}"/>
            </c:ext>
          </c:extLst>
        </c:ser>
        <c:ser>
          <c:idx val="3"/>
          <c:order val="3"/>
          <c:tx>
            <c:strRef>
              <c:f>'Chart Tables'!$A$18</c:f>
              <c:strCache>
                <c:ptCount val="1"/>
                <c:pt idx="0">
                  <c:v>Third-Party Firmware</c:v>
                </c:pt>
              </c:strCache>
            </c:strRef>
          </c:tx>
          <c:spPr>
            <a:solidFill>
              <a:schemeClr val="accent4"/>
            </a:solidFill>
            <a:ln>
              <a:noFill/>
            </a:ln>
            <a:effectLst/>
          </c:spPr>
          <c:invertIfNegative val="0"/>
          <c:cat>
            <c:numRef>
              <c:f>'Chart Tables'!$B$14:$L$14</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Tables'!$B$18:$L$18</c:f>
              <c:numCache>
                <c:formatCode>General</c:formatCode>
                <c:ptCount val="11"/>
                <c:pt idx="0">
                  <c:v>1</c:v>
                </c:pt>
                <c:pt idx="1">
                  <c:v>0</c:v>
                </c:pt>
                <c:pt idx="2">
                  <c:v>0</c:v>
                </c:pt>
                <c:pt idx="3">
                  <c:v>1</c:v>
                </c:pt>
                <c:pt idx="4">
                  <c:v>1</c:v>
                </c:pt>
                <c:pt idx="5">
                  <c:v>4</c:v>
                </c:pt>
                <c:pt idx="6">
                  <c:v>0</c:v>
                </c:pt>
                <c:pt idx="7">
                  <c:v>0</c:v>
                </c:pt>
                <c:pt idx="8">
                  <c:v>2</c:v>
                </c:pt>
                <c:pt idx="9">
                  <c:v>4</c:v>
                </c:pt>
                <c:pt idx="10">
                  <c:v>5</c:v>
                </c:pt>
              </c:numCache>
            </c:numRef>
          </c:val>
          <c:extLst>
            <c:ext xmlns:c16="http://schemas.microsoft.com/office/drawing/2014/chart" uri="{C3380CC4-5D6E-409C-BE32-E72D297353CC}">
              <c16:uniqueId val="{00000003-4E7A-4529-8BE0-811896EA5711}"/>
            </c:ext>
          </c:extLst>
        </c:ser>
        <c:ser>
          <c:idx val="4"/>
          <c:order val="4"/>
          <c:tx>
            <c:strRef>
              <c:f>'Chart Tables'!$A$19</c:f>
              <c:strCache>
                <c:ptCount val="1"/>
                <c:pt idx="0">
                  <c:v>OSS</c:v>
                </c:pt>
              </c:strCache>
            </c:strRef>
          </c:tx>
          <c:spPr>
            <a:solidFill>
              <a:schemeClr val="accent5"/>
            </a:solidFill>
            <a:ln>
              <a:noFill/>
            </a:ln>
            <a:effectLst/>
          </c:spPr>
          <c:invertIfNegative val="0"/>
          <c:cat>
            <c:numRef>
              <c:f>'Chart Tables'!$B$14:$L$14</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Tables'!$B$19:$L$19</c:f>
              <c:numCache>
                <c:formatCode>General</c:formatCode>
                <c:ptCount val="11"/>
                <c:pt idx="0">
                  <c:v>0</c:v>
                </c:pt>
                <c:pt idx="1">
                  <c:v>0</c:v>
                </c:pt>
                <c:pt idx="2">
                  <c:v>0</c:v>
                </c:pt>
                <c:pt idx="3">
                  <c:v>1</c:v>
                </c:pt>
                <c:pt idx="4">
                  <c:v>1</c:v>
                </c:pt>
                <c:pt idx="5">
                  <c:v>0</c:v>
                </c:pt>
                <c:pt idx="6">
                  <c:v>4</c:v>
                </c:pt>
                <c:pt idx="7">
                  <c:v>3</c:v>
                </c:pt>
                <c:pt idx="8">
                  <c:v>13</c:v>
                </c:pt>
                <c:pt idx="9">
                  <c:v>8</c:v>
                </c:pt>
                <c:pt idx="10">
                  <c:v>7</c:v>
                </c:pt>
              </c:numCache>
            </c:numRef>
          </c:val>
          <c:extLst>
            <c:ext xmlns:c16="http://schemas.microsoft.com/office/drawing/2014/chart" uri="{C3380CC4-5D6E-409C-BE32-E72D297353CC}">
              <c16:uniqueId val="{00000004-4E7A-4529-8BE0-811896EA5711}"/>
            </c:ext>
          </c:extLst>
        </c:ser>
        <c:ser>
          <c:idx val="5"/>
          <c:order val="5"/>
          <c:tx>
            <c:strRef>
              <c:f>'Chart Tables'!$A$20</c:f>
              <c:strCache>
                <c:ptCount val="1"/>
                <c:pt idx="0">
                  <c:v>Attacker Application</c:v>
                </c:pt>
              </c:strCache>
            </c:strRef>
          </c:tx>
          <c:spPr>
            <a:solidFill>
              <a:schemeClr val="accent6"/>
            </a:solidFill>
            <a:ln>
              <a:noFill/>
            </a:ln>
            <a:effectLst/>
          </c:spPr>
          <c:invertIfNegative val="0"/>
          <c:cat>
            <c:numRef>
              <c:f>'Chart Tables'!$B$14:$L$14</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Tables'!$B$20:$L$20</c:f>
              <c:numCache>
                <c:formatCode>General</c:formatCode>
                <c:ptCount val="11"/>
                <c:pt idx="0">
                  <c:v>1</c:v>
                </c:pt>
                <c:pt idx="1">
                  <c:v>1</c:v>
                </c:pt>
                <c:pt idx="2">
                  <c:v>0</c:v>
                </c:pt>
                <c:pt idx="3">
                  <c:v>0</c:v>
                </c:pt>
                <c:pt idx="4">
                  <c:v>0</c:v>
                </c:pt>
                <c:pt idx="5">
                  <c:v>0</c:v>
                </c:pt>
                <c:pt idx="6">
                  <c:v>2</c:v>
                </c:pt>
                <c:pt idx="7">
                  <c:v>5</c:v>
                </c:pt>
                <c:pt idx="8">
                  <c:v>7</c:v>
                </c:pt>
                <c:pt idx="9">
                  <c:v>8</c:v>
                </c:pt>
                <c:pt idx="10">
                  <c:v>6</c:v>
                </c:pt>
              </c:numCache>
            </c:numRef>
          </c:val>
          <c:extLst>
            <c:ext xmlns:c16="http://schemas.microsoft.com/office/drawing/2014/chart" uri="{C3380CC4-5D6E-409C-BE32-E72D297353CC}">
              <c16:uniqueId val="{00000005-4E7A-4529-8BE0-811896EA5711}"/>
            </c:ext>
          </c:extLst>
        </c:ser>
        <c:ser>
          <c:idx val="6"/>
          <c:order val="6"/>
          <c:tx>
            <c:strRef>
              <c:f>'Chart Tables'!$A$21</c:f>
              <c:strCache>
                <c:ptCount val="1"/>
                <c:pt idx="0">
                  <c:v>Unknown/NA</c:v>
                </c:pt>
              </c:strCache>
            </c:strRef>
          </c:tx>
          <c:spPr>
            <a:solidFill>
              <a:schemeClr val="accent1">
                <a:lumMod val="60000"/>
              </a:schemeClr>
            </a:solidFill>
            <a:ln>
              <a:noFill/>
            </a:ln>
            <a:effectLst/>
          </c:spPr>
          <c:invertIfNegative val="0"/>
          <c:cat>
            <c:numRef>
              <c:f>'Chart Tables'!$B$14:$L$14</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Tables'!$B$21:$L$21</c:f>
              <c:numCache>
                <c:formatCode>General</c:formatCode>
                <c:ptCount val="11"/>
                <c:pt idx="0">
                  <c:v>0</c:v>
                </c:pt>
                <c:pt idx="1">
                  <c:v>1</c:v>
                </c:pt>
                <c:pt idx="2">
                  <c:v>0</c:v>
                </c:pt>
                <c:pt idx="3">
                  <c:v>0</c:v>
                </c:pt>
                <c:pt idx="4">
                  <c:v>0</c:v>
                </c:pt>
                <c:pt idx="5">
                  <c:v>1</c:v>
                </c:pt>
                <c:pt idx="6">
                  <c:v>0</c:v>
                </c:pt>
                <c:pt idx="7">
                  <c:v>0</c:v>
                </c:pt>
                <c:pt idx="8">
                  <c:v>2</c:v>
                </c:pt>
                <c:pt idx="9">
                  <c:v>1</c:v>
                </c:pt>
                <c:pt idx="10">
                  <c:v>0</c:v>
                </c:pt>
              </c:numCache>
            </c:numRef>
          </c:val>
          <c:extLst>
            <c:ext xmlns:c16="http://schemas.microsoft.com/office/drawing/2014/chart" uri="{C3380CC4-5D6E-409C-BE32-E72D297353CC}">
              <c16:uniqueId val="{00000006-4E7A-4529-8BE0-811896EA5711}"/>
            </c:ext>
          </c:extLst>
        </c:ser>
        <c:dLbls>
          <c:showLegendKey val="0"/>
          <c:showVal val="0"/>
          <c:showCatName val="0"/>
          <c:showSerName val="0"/>
          <c:showPercent val="0"/>
          <c:showBubbleSize val="0"/>
        </c:dLbls>
        <c:gapWidth val="150"/>
        <c:overlap val="100"/>
        <c:axId val="601775632"/>
        <c:axId val="601775952"/>
      </c:barChart>
      <c:catAx>
        <c:axId val="601775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1775952"/>
        <c:crosses val="autoZero"/>
        <c:auto val="1"/>
        <c:lblAlgn val="ctr"/>
        <c:lblOffset val="100"/>
        <c:noMultiLvlLbl val="0"/>
      </c:catAx>
      <c:valAx>
        <c:axId val="6017759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1775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Figure 6: Impact</a:t>
            </a:r>
          </a:p>
        </c:rich>
      </c:tx>
      <c:layout>
        <c:manualLayout>
          <c:xMode val="edge"/>
          <c:yMode val="edge"/>
          <c:x val="8.1306960278252891E-2"/>
          <c:y val="2.568133536010778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'Chart Tables'!$B$31</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3FD-4536-9B40-9DF5FB38E27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3FD-4536-9B40-9DF5FB38E27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3FD-4536-9B40-9DF5FB38E27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3FD-4536-9B40-9DF5FB38E27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3FD-4536-9B40-9DF5FB38E27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3FD-4536-9B40-9DF5FB38E27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3FD-4536-9B40-9DF5FB38E27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3FD-4536-9B40-9DF5FB38E27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3FD-4536-9B40-9DF5FB38E27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23FD-4536-9B40-9DF5FB38E27A}"/>
              </c:ext>
            </c:extLst>
          </c:dPt>
          <c:dLbls>
            <c:dLbl>
              <c:idx val="6"/>
              <c:layout>
                <c:manualLayout>
                  <c:x val="-1.4149832150839353E-2"/>
                  <c:y val="-4.7699686104173203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3FD-4536-9B40-9DF5FB38E27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'Chart Tables'!$A$32:$A$41</c:f>
              <c:strCache>
                <c:ptCount val="10"/>
                <c:pt idx="0">
                  <c:v>Data Extraction</c:v>
                </c:pt>
                <c:pt idx="1">
                  <c:v>Physical Systems</c:v>
                </c:pt>
                <c:pt idx="2">
                  <c:v>Backdoor Access</c:v>
                </c:pt>
                <c:pt idx="3">
                  <c:v>Cryptominer</c:v>
                </c:pt>
                <c:pt idx="4">
                  <c:v>Remote Code Execution/Download</c:v>
                </c:pt>
                <c:pt idx="5">
                  <c:v>Adware</c:v>
                </c:pt>
                <c:pt idx="6">
                  <c:v>Payment Diversion</c:v>
                </c:pt>
                <c:pt idx="7">
                  <c:v>Establish BotNet</c:v>
                </c:pt>
                <c:pt idx="8">
                  <c:v>Data Damage</c:v>
                </c:pt>
                <c:pt idx="9">
                  <c:v>Unknown or Other</c:v>
                </c:pt>
              </c:strCache>
            </c:strRef>
          </c:cat>
          <c:val>
            <c:numRef>
              <c:f>'Chart Tables'!$B$32:$B$41</c:f>
              <c:numCache>
                <c:formatCode>General</c:formatCode>
                <c:ptCount val="10"/>
                <c:pt idx="0">
                  <c:v>177</c:v>
                </c:pt>
                <c:pt idx="1">
                  <c:v>11</c:v>
                </c:pt>
                <c:pt idx="2">
                  <c:v>102</c:v>
                </c:pt>
                <c:pt idx="3">
                  <c:v>10</c:v>
                </c:pt>
                <c:pt idx="4">
                  <c:v>126</c:v>
                </c:pt>
                <c:pt idx="5">
                  <c:v>12</c:v>
                </c:pt>
                <c:pt idx="6">
                  <c:v>12</c:v>
                </c:pt>
                <c:pt idx="7">
                  <c:v>5</c:v>
                </c:pt>
                <c:pt idx="8">
                  <c:v>20</c:v>
                </c:pt>
                <c:pt idx="9">
                  <c:v>26</c:v>
                </c:pt>
              </c:numCache>
            </c:numRef>
          </c:val>
          <c:extLst>
            <c:ext xmlns:c16="http://schemas.microsoft.com/office/drawing/2014/chart" uri="{C3380CC4-5D6E-409C-BE32-E72D297353CC}">
              <c16:uniqueId val="{00000014-23FD-4536-9B40-9DF5FB38E27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Figure 7:</a:t>
            </a:r>
            <a:r>
              <a:rPr lang="en-US" baseline="0"/>
              <a:t> Depth in Stack and Ease of Access </a:t>
            </a:r>
            <a:endParaRPr lang="en-US"/>
          </a:p>
        </c:rich>
      </c:tx>
      <c:layout>
        <c:manualLayout>
          <c:xMode val="edge"/>
          <c:yMode val="edge"/>
          <c:x val="3.8652004577140346E-2"/>
          <c:y val="3.378921677600616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ubbleChart>
        <c:varyColors val="0"/>
        <c:ser>
          <c:idx val="0"/>
          <c:order val="0"/>
          <c:tx>
            <c:v>Attacks</c:v>
          </c:tx>
          <c:spPr>
            <a:solidFill>
              <a:schemeClr val="accent1">
                <a:alpha val="75000"/>
              </a:schemeClr>
            </a:solidFill>
            <a:ln>
              <a:noFill/>
            </a:ln>
            <a:effectLst/>
          </c:spPr>
          <c:invertIfNegative val="0"/>
          <c:xVal>
            <c:numRef>
              <c:f>'Chart Tables'!$A$45:$A$74</c:f>
              <c:numCache>
                <c:formatCode>General</c:formatCode>
                <c:ptCount val="30"/>
                <c:pt idx="0">
                  <c:v>0</c:v>
                </c:pt>
                <c:pt idx="1">
                  <c:v>1</c:v>
                </c:pt>
                <c:pt idx="2">
                  <c:v>2</c:v>
                </c:pt>
                <c:pt idx="3">
                  <c:v>3</c:v>
                </c:pt>
                <c:pt idx="4">
                  <c:v>4</c:v>
                </c:pt>
                <c:pt idx="5">
                  <c:v>5</c:v>
                </c:pt>
                <c:pt idx="6">
                  <c:v>0</c:v>
                </c:pt>
                <c:pt idx="7">
                  <c:v>1</c:v>
                </c:pt>
                <c:pt idx="8">
                  <c:v>2</c:v>
                </c:pt>
                <c:pt idx="9">
                  <c:v>3</c:v>
                </c:pt>
                <c:pt idx="10">
                  <c:v>4</c:v>
                </c:pt>
                <c:pt idx="11">
                  <c:v>5</c:v>
                </c:pt>
                <c:pt idx="12">
                  <c:v>0</c:v>
                </c:pt>
                <c:pt idx="13">
                  <c:v>1</c:v>
                </c:pt>
                <c:pt idx="14">
                  <c:v>2</c:v>
                </c:pt>
                <c:pt idx="15">
                  <c:v>3</c:v>
                </c:pt>
                <c:pt idx="16">
                  <c:v>4</c:v>
                </c:pt>
                <c:pt idx="17">
                  <c:v>5</c:v>
                </c:pt>
                <c:pt idx="18">
                  <c:v>0</c:v>
                </c:pt>
                <c:pt idx="19">
                  <c:v>1</c:v>
                </c:pt>
                <c:pt idx="20">
                  <c:v>2</c:v>
                </c:pt>
                <c:pt idx="21">
                  <c:v>3</c:v>
                </c:pt>
                <c:pt idx="22">
                  <c:v>4</c:v>
                </c:pt>
                <c:pt idx="23">
                  <c:v>5</c:v>
                </c:pt>
                <c:pt idx="24">
                  <c:v>0</c:v>
                </c:pt>
                <c:pt idx="25">
                  <c:v>1</c:v>
                </c:pt>
                <c:pt idx="26">
                  <c:v>2</c:v>
                </c:pt>
                <c:pt idx="27">
                  <c:v>3</c:v>
                </c:pt>
                <c:pt idx="28">
                  <c:v>4</c:v>
                </c:pt>
                <c:pt idx="29">
                  <c:v>5</c:v>
                </c:pt>
              </c:numCache>
            </c:numRef>
          </c:xVal>
          <c:yVal>
            <c:numRef>
              <c:f>'Chart Tables'!$B$45:$B$74</c:f>
              <c:numCache>
                <c:formatCode>General</c:formatCode>
                <c:ptCount val="30"/>
                <c:pt idx="0">
                  <c:v>0</c:v>
                </c:pt>
                <c:pt idx="1">
                  <c:v>0</c:v>
                </c:pt>
                <c:pt idx="2">
                  <c:v>0</c:v>
                </c:pt>
                <c:pt idx="3">
                  <c:v>0</c:v>
                </c:pt>
                <c:pt idx="4">
                  <c:v>0</c:v>
                </c:pt>
                <c:pt idx="5">
                  <c:v>0</c:v>
                </c:pt>
                <c:pt idx="6">
                  <c:v>1</c:v>
                </c:pt>
                <c:pt idx="7">
                  <c:v>1</c:v>
                </c:pt>
                <c:pt idx="8">
                  <c:v>1</c:v>
                </c:pt>
                <c:pt idx="9">
                  <c:v>1</c:v>
                </c:pt>
                <c:pt idx="10">
                  <c:v>1</c:v>
                </c:pt>
                <c:pt idx="11">
                  <c:v>1</c:v>
                </c:pt>
                <c:pt idx="12">
                  <c:v>2</c:v>
                </c:pt>
                <c:pt idx="13">
                  <c:v>2</c:v>
                </c:pt>
                <c:pt idx="14">
                  <c:v>2</c:v>
                </c:pt>
                <c:pt idx="15">
                  <c:v>2</c:v>
                </c:pt>
                <c:pt idx="16">
                  <c:v>2</c:v>
                </c:pt>
                <c:pt idx="17">
                  <c:v>2</c:v>
                </c:pt>
                <c:pt idx="18">
                  <c:v>3</c:v>
                </c:pt>
                <c:pt idx="19">
                  <c:v>3</c:v>
                </c:pt>
                <c:pt idx="20">
                  <c:v>3</c:v>
                </c:pt>
                <c:pt idx="21">
                  <c:v>3</c:v>
                </c:pt>
                <c:pt idx="22">
                  <c:v>3</c:v>
                </c:pt>
                <c:pt idx="23">
                  <c:v>3</c:v>
                </c:pt>
                <c:pt idx="24">
                  <c:v>4</c:v>
                </c:pt>
                <c:pt idx="25">
                  <c:v>4</c:v>
                </c:pt>
                <c:pt idx="26">
                  <c:v>4</c:v>
                </c:pt>
                <c:pt idx="27">
                  <c:v>4</c:v>
                </c:pt>
                <c:pt idx="28">
                  <c:v>4</c:v>
                </c:pt>
                <c:pt idx="29">
                  <c:v>4</c:v>
                </c:pt>
              </c:numCache>
            </c:numRef>
          </c:yVal>
          <c:bubbleSize>
            <c:numRef>
              <c:f>'Chart Tables'!$C$45:$C$74</c:f>
              <c:numCache>
                <c:formatCode>General</c:formatCode>
                <c:ptCount val="30"/>
                <c:pt idx="0">
                  <c:v>0</c:v>
                </c:pt>
                <c:pt idx="1">
                  <c:v>0</c:v>
                </c:pt>
                <c:pt idx="2">
                  <c:v>0</c:v>
                </c:pt>
                <c:pt idx="3">
                  <c:v>0</c:v>
                </c:pt>
                <c:pt idx="4">
                  <c:v>0</c:v>
                </c:pt>
                <c:pt idx="5">
                  <c:v>0</c:v>
                </c:pt>
                <c:pt idx="6">
                  <c:v>0</c:v>
                </c:pt>
                <c:pt idx="7">
                  <c:v>7</c:v>
                </c:pt>
                <c:pt idx="8">
                  <c:v>3</c:v>
                </c:pt>
                <c:pt idx="9">
                  <c:v>4</c:v>
                </c:pt>
                <c:pt idx="10">
                  <c:v>1</c:v>
                </c:pt>
                <c:pt idx="11">
                  <c:v>0</c:v>
                </c:pt>
                <c:pt idx="12">
                  <c:v>2</c:v>
                </c:pt>
                <c:pt idx="13">
                  <c:v>66</c:v>
                </c:pt>
                <c:pt idx="14">
                  <c:v>12</c:v>
                </c:pt>
                <c:pt idx="15">
                  <c:v>11</c:v>
                </c:pt>
                <c:pt idx="16">
                  <c:v>1</c:v>
                </c:pt>
                <c:pt idx="17">
                  <c:v>0</c:v>
                </c:pt>
                <c:pt idx="18">
                  <c:v>0</c:v>
                </c:pt>
                <c:pt idx="19">
                  <c:v>13</c:v>
                </c:pt>
                <c:pt idx="20">
                  <c:v>33</c:v>
                </c:pt>
                <c:pt idx="21">
                  <c:v>8</c:v>
                </c:pt>
                <c:pt idx="22">
                  <c:v>3</c:v>
                </c:pt>
                <c:pt idx="23">
                  <c:v>0</c:v>
                </c:pt>
                <c:pt idx="24">
                  <c:v>0</c:v>
                </c:pt>
                <c:pt idx="25">
                  <c:v>1</c:v>
                </c:pt>
                <c:pt idx="26">
                  <c:v>1</c:v>
                </c:pt>
                <c:pt idx="27">
                  <c:v>1</c:v>
                </c:pt>
                <c:pt idx="28">
                  <c:v>2</c:v>
                </c:pt>
                <c:pt idx="29">
                  <c:v>3</c:v>
                </c:pt>
              </c:numCache>
            </c:numRef>
          </c:bubbleSize>
          <c:bubble3D val="0"/>
          <c:extLst>
            <c:ext xmlns:c16="http://schemas.microsoft.com/office/drawing/2014/chart" uri="{C3380CC4-5D6E-409C-BE32-E72D297353CC}">
              <c16:uniqueId val="{00000000-70D9-4765-BAFB-4ABD925B4790}"/>
            </c:ext>
          </c:extLst>
        </c:ser>
        <c:ser>
          <c:idx val="1"/>
          <c:order val="1"/>
          <c:tx>
            <c:v>Disclosures</c:v>
          </c:tx>
          <c:spPr>
            <a:solidFill>
              <a:schemeClr val="accent2">
                <a:alpha val="75000"/>
              </a:schemeClr>
            </a:solidFill>
            <a:ln w="25400">
              <a:noFill/>
            </a:ln>
            <a:effectLst/>
          </c:spPr>
          <c:invertIfNegative val="0"/>
          <c:xVal>
            <c:numRef>
              <c:f>'Chart Tables'!$E$45:$E$74</c:f>
              <c:numCache>
                <c:formatCode>General</c:formatCode>
                <c:ptCount val="30"/>
                <c:pt idx="0">
                  <c:v>0</c:v>
                </c:pt>
                <c:pt idx="1">
                  <c:v>1</c:v>
                </c:pt>
                <c:pt idx="2">
                  <c:v>2</c:v>
                </c:pt>
                <c:pt idx="3">
                  <c:v>3</c:v>
                </c:pt>
                <c:pt idx="4">
                  <c:v>4</c:v>
                </c:pt>
                <c:pt idx="5">
                  <c:v>5</c:v>
                </c:pt>
                <c:pt idx="6">
                  <c:v>0</c:v>
                </c:pt>
                <c:pt idx="7">
                  <c:v>1</c:v>
                </c:pt>
                <c:pt idx="8">
                  <c:v>2</c:v>
                </c:pt>
                <c:pt idx="9">
                  <c:v>3</c:v>
                </c:pt>
                <c:pt idx="10">
                  <c:v>4</c:v>
                </c:pt>
                <c:pt idx="11">
                  <c:v>5</c:v>
                </c:pt>
                <c:pt idx="12">
                  <c:v>0</c:v>
                </c:pt>
                <c:pt idx="13">
                  <c:v>1</c:v>
                </c:pt>
                <c:pt idx="14">
                  <c:v>2</c:v>
                </c:pt>
                <c:pt idx="15">
                  <c:v>3</c:v>
                </c:pt>
                <c:pt idx="16">
                  <c:v>4</c:v>
                </c:pt>
                <c:pt idx="17">
                  <c:v>5</c:v>
                </c:pt>
                <c:pt idx="18">
                  <c:v>0</c:v>
                </c:pt>
                <c:pt idx="19">
                  <c:v>1</c:v>
                </c:pt>
                <c:pt idx="20">
                  <c:v>2</c:v>
                </c:pt>
                <c:pt idx="21">
                  <c:v>3</c:v>
                </c:pt>
                <c:pt idx="22">
                  <c:v>4</c:v>
                </c:pt>
                <c:pt idx="23">
                  <c:v>5</c:v>
                </c:pt>
                <c:pt idx="24">
                  <c:v>0</c:v>
                </c:pt>
                <c:pt idx="25">
                  <c:v>1</c:v>
                </c:pt>
                <c:pt idx="26">
                  <c:v>2</c:v>
                </c:pt>
                <c:pt idx="27">
                  <c:v>3</c:v>
                </c:pt>
                <c:pt idx="28">
                  <c:v>4</c:v>
                </c:pt>
                <c:pt idx="29">
                  <c:v>5</c:v>
                </c:pt>
              </c:numCache>
            </c:numRef>
          </c:xVal>
          <c:yVal>
            <c:numRef>
              <c:f>'Chart Tables'!$F$45:$F$74</c:f>
              <c:numCache>
                <c:formatCode>General</c:formatCode>
                <c:ptCount val="30"/>
                <c:pt idx="0">
                  <c:v>0</c:v>
                </c:pt>
                <c:pt idx="1">
                  <c:v>0</c:v>
                </c:pt>
                <c:pt idx="2">
                  <c:v>0</c:v>
                </c:pt>
                <c:pt idx="3">
                  <c:v>0</c:v>
                </c:pt>
                <c:pt idx="4">
                  <c:v>0</c:v>
                </c:pt>
                <c:pt idx="5">
                  <c:v>0</c:v>
                </c:pt>
                <c:pt idx="6">
                  <c:v>1</c:v>
                </c:pt>
                <c:pt idx="7">
                  <c:v>1</c:v>
                </c:pt>
                <c:pt idx="8">
                  <c:v>1</c:v>
                </c:pt>
                <c:pt idx="9">
                  <c:v>1</c:v>
                </c:pt>
                <c:pt idx="10">
                  <c:v>1</c:v>
                </c:pt>
                <c:pt idx="11">
                  <c:v>1</c:v>
                </c:pt>
                <c:pt idx="12">
                  <c:v>2</c:v>
                </c:pt>
                <c:pt idx="13">
                  <c:v>2</c:v>
                </c:pt>
                <c:pt idx="14">
                  <c:v>2</c:v>
                </c:pt>
                <c:pt idx="15">
                  <c:v>2</c:v>
                </c:pt>
                <c:pt idx="16">
                  <c:v>2</c:v>
                </c:pt>
                <c:pt idx="17">
                  <c:v>2</c:v>
                </c:pt>
                <c:pt idx="18">
                  <c:v>3</c:v>
                </c:pt>
                <c:pt idx="19">
                  <c:v>3</c:v>
                </c:pt>
                <c:pt idx="20">
                  <c:v>3</c:v>
                </c:pt>
                <c:pt idx="21">
                  <c:v>3</c:v>
                </c:pt>
                <c:pt idx="22">
                  <c:v>3</c:v>
                </c:pt>
                <c:pt idx="23">
                  <c:v>3</c:v>
                </c:pt>
                <c:pt idx="24">
                  <c:v>4</c:v>
                </c:pt>
                <c:pt idx="25">
                  <c:v>4</c:v>
                </c:pt>
                <c:pt idx="26">
                  <c:v>4</c:v>
                </c:pt>
                <c:pt idx="27">
                  <c:v>4</c:v>
                </c:pt>
                <c:pt idx="28">
                  <c:v>4</c:v>
                </c:pt>
                <c:pt idx="29">
                  <c:v>4</c:v>
                </c:pt>
              </c:numCache>
            </c:numRef>
          </c:yVal>
          <c:bubbleSize>
            <c:numRef>
              <c:f>'Chart Tables'!$G$45:$G$74</c:f>
              <c:numCache>
                <c:formatCode>General</c:formatCode>
                <c:ptCount val="30"/>
                <c:pt idx="0">
                  <c:v>0</c:v>
                </c:pt>
                <c:pt idx="1">
                  <c:v>0</c:v>
                </c:pt>
                <c:pt idx="2">
                  <c:v>0</c:v>
                </c:pt>
                <c:pt idx="3">
                  <c:v>0</c:v>
                </c:pt>
                <c:pt idx="4">
                  <c:v>1</c:v>
                </c:pt>
                <c:pt idx="5">
                  <c:v>0</c:v>
                </c:pt>
                <c:pt idx="6">
                  <c:v>0</c:v>
                </c:pt>
                <c:pt idx="7">
                  <c:v>4</c:v>
                </c:pt>
                <c:pt idx="8">
                  <c:v>1</c:v>
                </c:pt>
                <c:pt idx="9">
                  <c:v>1</c:v>
                </c:pt>
                <c:pt idx="10">
                  <c:v>5</c:v>
                </c:pt>
                <c:pt idx="11">
                  <c:v>0</c:v>
                </c:pt>
                <c:pt idx="12">
                  <c:v>0</c:v>
                </c:pt>
                <c:pt idx="13">
                  <c:v>13</c:v>
                </c:pt>
                <c:pt idx="14">
                  <c:v>0</c:v>
                </c:pt>
                <c:pt idx="15">
                  <c:v>2</c:v>
                </c:pt>
                <c:pt idx="16">
                  <c:v>0</c:v>
                </c:pt>
                <c:pt idx="17">
                  <c:v>2</c:v>
                </c:pt>
                <c:pt idx="18">
                  <c:v>0</c:v>
                </c:pt>
                <c:pt idx="19">
                  <c:v>15</c:v>
                </c:pt>
                <c:pt idx="20">
                  <c:v>5</c:v>
                </c:pt>
                <c:pt idx="21">
                  <c:v>9</c:v>
                </c:pt>
                <c:pt idx="22">
                  <c:v>10</c:v>
                </c:pt>
                <c:pt idx="23">
                  <c:v>3</c:v>
                </c:pt>
                <c:pt idx="24">
                  <c:v>0</c:v>
                </c:pt>
                <c:pt idx="25">
                  <c:v>0</c:v>
                </c:pt>
                <c:pt idx="26">
                  <c:v>0</c:v>
                </c:pt>
                <c:pt idx="27">
                  <c:v>0</c:v>
                </c:pt>
                <c:pt idx="28">
                  <c:v>0</c:v>
                </c:pt>
                <c:pt idx="29">
                  <c:v>1</c:v>
                </c:pt>
              </c:numCache>
            </c:numRef>
          </c:bubbleSize>
          <c:bubble3D val="0"/>
          <c:extLst>
            <c:ext xmlns:c16="http://schemas.microsoft.com/office/drawing/2014/chart" uri="{C3380CC4-5D6E-409C-BE32-E72D297353CC}">
              <c16:uniqueId val="{00000001-70D9-4765-BAFB-4ABD925B4790}"/>
            </c:ext>
          </c:extLst>
        </c:ser>
        <c:dLbls>
          <c:showLegendKey val="0"/>
          <c:showVal val="0"/>
          <c:showCatName val="0"/>
          <c:showSerName val="0"/>
          <c:showPercent val="0"/>
          <c:showBubbleSize val="0"/>
        </c:dLbls>
        <c:bubbleScale val="100"/>
        <c:showNegBubbles val="0"/>
        <c:axId val="955155704"/>
        <c:axId val="955153464"/>
      </c:bubbleChart>
      <c:valAx>
        <c:axId val="955155704"/>
        <c:scaling>
          <c:orientation val="minMax"/>
          <c:min val="-1"/>
        </c:scaling>
        <c:delete val="1"/>
        <c:axPos val="b"/>
        <c:numFmt formatCode="General" sourceLinked="1"/>
        <c:majorTickMark val="out"/>
        <c:minorTickMark val="none"/>
        <c:tickLblPos val="low"/>
        <c:crossAx val="955153464"/>
        <c:crosses val="autoZero"/>
        <c:crossBetween val="midCat"/>
      </c:valAx>
      <c:valAx>
        <c:axId val="955153464"/>
        <c:scaling>
          <c:orientation val="minMax"/>
        </c:scaling>
        <c:delete val="1"/>
        <c:axPos val="l"/>
        <c:majorGridlines>
          <c:spPr>
            <a:ln w="9525" cap="flat" cmpd="sng" algn="ctr">
              <a:solidFill>
                <a:schemeClr val="bg1"/>
              </a:solidFill>
              <a:round/>
            </a:ln>
            <a:effectLst/>
          </c:spPr>
        </c:majorGridlines>
        <c:numFmt formatCode="General" sourceLinked="1"/>
        <c:majorTickMark val="out"/>
        <c:minorTickMark val="none"/>
        <c:tickLblPos val="nextTo"/>
        <c:crossAx val="955155704"/>
        <c:crosses val="autoZero"/>
        <c:crossBetween val="midCat"/>
      </c:valAx>
      <c:spPr>
        <a:solidFill>
          <a:sysClr val="window" lastClr="FFFFFF"/>
        </a:solid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Figure 8:</a:t>
            </a:r>
            <a:r>
              <a:rPr lang="en-US" baseline="0"/>
              <a:t> Affected Code Types by Year</a:t>
            </a:r>
            <a:endParaRPr lang="en-US"/>
          </a:p>
        </c:rich>
      </c:tx>
      <c:layout>
        <c:manualLayout>
          <c:xMode val="edge"/>
          <c:yMode val="edge"/>
          <c:x val="2.7236001749781264E-2"/>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'Chart Tables'!$A$78</c:f>
              <c:strCache>
                <c:ptCount val="1"/>
                <c:pt idx="0">
                  <c:v>OSS</c:v>
                </c:pt>
              </c:strCache>
            </c:strRef>
          </c:tx>
          <c:spPr>
            <a:solidFill>
              <a:schemeClr val="accent1"/>
            </a:solidFill>
            <a:ln>
              <a:noFill/>
            </a:ln>
            <a:effectLst/>
          </c:spPr>
          <c:invertIfNegative val="0"/>
          <c:cat>
            <c:numRef>
              <c:f>'Chart Tables'!$B$77:$L$77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Tables'!$B$78:$L$78</c:f>
              <c:numCache>
                <c:formatCode>General</c:formatCode>
                <c:ptCount val="11"/>
                <c:pt idx="0">
                  <c:v>0</c:v>
                </c:pt>
                <c:pt idx="1">
                  <c:v>0</c:v>
                </c:pt>
                <c:pt idx="2">
                  <c:v>0</c:v>
                </c:pt>
                <c:pt idx="3">
                  <c:v>1</c:v>
                </c:pt>
                <c:pt idx="4">
                  <c:v>1</c:v>
                </c:pt>
                <c:pt idx="5">
                  <c:v>0</c:v>
                </c:pt>
                <c:pt idx="6">
                  <c:v>4</c:v>
                </c:pt>
                <c:pt idx="7">
                  <c:v>3</c:v>
                </c:pt>
                <c:pt idx="8">
                  <c:v>13</c:v>
                </c:pt>
                <c:pt idx="9">
                  <c:v>8</c:v>
                </c:pt>
                <c:pt idx="10">
                  <c:v>7</c:v>
                </c:pt>
              </c:numCache>
            </c:numRef>
          </c:val>
          <c:extLst>
            <c:ext xmlns:c16="http://schemas.microsoft.com/office/drawing/2014/chart" uri="{C3380CC4-5D6E-409C-BE32-E72D297353CC}">
              <c16:uniqueId val="{00000000-BF43-476B-948C-0FC2ABBE9A59}"/>
            </c:ext>
          </c:extLst>
        </c:ser>
        <c:ser>
          <c:idx val="1"/>
          <c:order val="1"/>
          <c:tx>
            <c:strRef>
              <c:f>'Chart Tables'!$A$79</c:f>
              <c:strCache>
                <c:ptCount val="1"/>
                <c:pt idx="0">
                  <c:v>Proprietary</c:v>
                </c:pt>
              </c:strCache>
            </c:strRef>
          </c:tx>
          <c:spPr>
            <a:solidFill>
              <a:schemeClr val="accent2"/>
            </a:solidFill>
            <a:ln>
              <a:noFill/>
            </a:ln>
            <a:effectLst/>
          </c:spPr>
          <c:invertIfNegative val="0"/>
          <c:cat>
            <c:numRef>
              <c:f>'Chart Tables'!$B$77:$L$77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Tables'!$B$79:$L$79</c:f>
              <c:numCache>
                <c:formatCode>General</c:formatCode>
                <c:ptCount val="11"/>
                <c:pt idx="0">
                  <c:v>2</c:v>
                </c:pt>
                <c:pt idx="1">
                  <c:v>5</c:v>
                </c:pt>
                <c:pt idx="2">
                  <c:v>2</c:v>
                </c:pt>
                <c:pt idx="3">
                  <c:v>7</c:v>
                </c:pt>
                <c:pt idx="4">
                  <c:v>5</c:v>
                </c:pt>
                <c:pt idx="5">
                  <c:v>11</c:v>
                </c:pt>
                <c:pt idx="6">
                  <c:v>3</c:v>
                </c:pt>
                <c:pt idx="7">
                  <c:v>9</c:v>
                </c:pt>
                <c:pt idx="8">
                  <c:v>13</c:v>
                </c:pt>
                <c:pt idx="9">
                  <c:v>20</c:v>
                </c:pt>
                <c:pt idx="10">
                  <c:v>20</c:v>
                </c:pt>
              </c:numCache>
            </c:numRef>
          </c:val>
          <c:extLst>
            <c:ext xmlns:c16="http://schemas.microsoft.com/office/drawing/2014/chart" uri="{C3380CC4-5D6E-409C-BE32-E72D297353CC}">
              <c16:uniqueId val="{00000001-BF43-476B-948C-0FC2ABBE9A59}"/>
            </c:ext>
          </c:extLst>
        </c:ser>
        <c:ser>
          <c:idx val="2"/>
          <c:order val="2"/>
          <c:tx>
            <c:strRef>
              <c:f>'Chart Tables'!$A$80</c:f>
              <c:strCache>
                <c:ptCount val="1"/>
                <c:pt idx="0">
                  <c:v>Attacker-Made Apps</c:v>
                </c:pt>
              </c:strCache>
            </c:strRef>
          </c:tx>
          <c:spPr>
            <a:solidFill>
              <a:schemeClr val="accent3"/>
            </a:solidFill>
            <a:ln>
              <a:noFill/>
            </a:ln>
            <a:effectLst/>
          </c:spPr>
          <c:invertIfNegative val="0"/>
          <c:cat>
            <c:numRef>
              <c:f>'Chart Tables'!$B$77:$L$77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Tables'!$B$80:$L$80</c:f>
              <c:numCache>
                <c:formatCode>General</c:formatCode>
                <c:ptCount val="11"/>
                <c:pt idx="0">
                  <c:v>1</c:v>
                </c:pt>
                <c:pt idx="1">
                  <c:v>1</c:v>
                </c:pt>
                <c:pt idx="2">
                  <c:v>0</c:v>
                </c:pt>
                <c:pt idx="3">
                  <c:v>0</c:v>
                </c:pt>
                <c:pt idx="4">
                  <c:v>0</c:v>
                </c:pt>
                <c:pt idx="5">
                  <c:v>0</c:v>
                </c:pt>
                <c:pt idx="6">
                  <c:v>1</c:v>
                </c:pt>
                <c:pt idx="7">
                  <c:v>3</c:v>
                </c:pt>
                <c:pt idx="8">
                  <c:v>5</c:v>
                </c:pt>
                <c:pt idx="9">
                  <c:v>6</c:v>
                </c:pt>
                <c:pt idx="10">
                  <c:v>4</c:v>
                </c:pt>
              </c:numCache>
            </c:numRef>
          </c:val>
          <c:extLst>
            <c:ext xmlns:c16="http://schemas.microsoft.com/office/drawing/2014/chart" uri="{C3380CC4-5D6E-409C-BE32-E72D297353CC}">
              <c16:uniqueId val="{00000002-BF43-476B-948C-0FC2ABBE9A59}"/>
            </c:ext>
          </c:extLst>
        </c:ser>
        <c:dLbls>
          <c:showLegendKey val="0"/>
          <c:showVal val="0"/>
          <c:showCatName val="0"/>
          <c:showSerName val="0"/>
          <c:showPercent val="0"/>
          <c:showBubbleSize val="0"/>
        </c:dLbls>
        <c:gapWidth val="150"/>
        <c:overlap val="100"/>
        <c:axId val="601638224"/>
        <c:axId val="601645904"/>
      </c:barChart>
      <c:catAx>
        <c:axId val="601638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1645904"/>
        <c:crosses val="autoZero"/>
        <c:auto val="1"/>
        <c:lblAlgn val="ctr"/>
        <c:lblOffset val="100"/>
        <c:noMultiLvlLbl val="0"/>
      </c:catAx>
      <c:valAx>
        <c:axId val="601645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1638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Figure 9: Targeted Code</a:t>
            </a:r>
            <a:r>
              <a:rPr lang="en-US" baseline="0"/>
              <a:t> Type by Attacker Type</a:t>
            </a:r>
            <a:endParaRPr lang="en-US"/>
          </a:p>
        </c:rich>
      </c:tx>
      <c:layout>
        <c:manualLayout>
          <c:xMode val="edge"/>
          <c:yMode val="edge"/>
          <c:x val="2.1712411289992052E-2"/>
          <c:y val="2.2690436636062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'Chart Tables'!$A$83</c:f>
              <c:strCache>
                <c:ptCount val="1"/>
                <c:pt idx="0">
                  <c:v>OSS</c:v>
                </c:pt>
              </c:strCache>
            </c:strRef>
          </c:tx>
          <c:spPr>
            <a:solidFill>
              <a:schemeClr val="accent1"/>
            </a:solidFill>
            <a:ln>
              <a:noFill/>
            </a:ln>
            <a:effectLst/>
          </c:spPr>
          <c:invertIfNegative val="0"/>
          <c:cat>
            <c:strRef>
              <c:f>'Chart Tables'!$B$82:$F$82</c:f>
              <c:strCache>
                <c:ptCount val="5"/>
                <c:pt idx="0">
                  <c:v>State</c:v>
                </c:pt>
                <c:pt idx="1">
                  <c:v>Criminal</c:v>
                </c:pt>
                <c:pt idx="2">
                  <c:v>Unknown</c:v>
                </c:pt>
                <c:pt idx="3">
                  <c:v>Other</c:v>
                </c:pt>
                <c:pt idx="4">
                  <c:v>N/A</c:v>
                </c:pt>
              </c:strCache>
            </c:strRef>
          </c:cat>
          <c:val>
            <c:numRef>
              <c:f>'Chart Tables'!$B$83:$F$83</c:f>
              <c:numCache>
                <c:formatCode>General</c:formatCode>
                <c:ptCount val="5"/>
                <c:pt idx="0">
                  <c:v>1</c:v>
                </c:pt>
                <c:pt idx="1">
                  <c:v>7</c:v>
                </c:pt>
                <c:pt idx="2">
                  <c:v>48</c:v>
                </c:pt>
                <c:pt idx="3">
                  <c:v>10</c:v>
                </c:pt>
                <c:pt idx="4">
                  <c:v>20</c:v>
                </c:pt>
              </c:numCache>
            </c:numRef>
          </c:val>
          <c:extLst>
            <c:ext xmlns:c16="http://schemas.microsoft.com/office/drawing/2014/chart" uri="{C3380CC4-5D6E-409C-BE32-E72D297353CC}">
              <c16:uniqueId val="{00000000-DF23-4B69-AF26-873F1C3DBAFA}"/>
            </c:ext>
          </c:extLst>
        </c:ser>
        <c:ser>
          <c:idx val="1"/>
          <c:order val="1"/>
          <c:tx>
            <c:strRef>
              <c:f>'Chart Tables'!$A$84</c:f>
              <c:strCache>
                <c:ptCount val="1"/>
                <c:pt idx="0">
                  <c:v>Proprietary</c:v>
                </c:pt>
              </c:strCache>
            </c:strRef>
          </c:tx>
          <c:spPr>
            <a:solidFill>
              <a:schemeClr val="accent2"/>
            </a:solidFill>
            <a:ln>
              <a:noFill/>
            </a:ln>
            <a:effectLst/>
          </c:spPr>
          <c:invertIfNegative val="0"/>
          <c:cat>
            <c:strRef>
              <c:f>'Chart Tables'!$B$82:$F$82</c:f>
              <c:strCache>
                <c:ptCount val="5"/>
                <c:pt idx="0">
                  <c:v>State</c:v>
                </c:pt>
                <c:pt idx="1">
                  <c:v>Criminal</c:v>
                </c:pt>
                <c:pt idx="2">
                  <c:v>Unknown</c:v>
                </c:pt>
                <c:pt idx="3">
                  <c:v>Other</c:v>
                </c:pt>
                <c:pt idx="4">
                  <c:v>N/A</c:v>
                </c:pt>
              </c:strCache>
            </c:strRef>
          </c:cat>
          <c:val>
            <c:numRef>
              <c:f>'Chart Tables'!$B$84:$F$84</c:f>
              <c:numCache>
                <c:formatCode>General</c:formatCode>
                <c:ptCount val="5"/>
                <c:pt idx="0">
                  <c:v>34</c:v>
                </c:pt>
                <c:pt idx="1">
                  <c:v>18</c:v>
                </c:pt>
                <c:pt idx="2">
                  <c:v>38</c:v>
                </c:pt>
                <c:pt idx="3">
                  <c:v>3</c:v>
                </c:pt>
                <c:pt idx="4">
                  <c:v>39</c:v>
                </c:pt>
              </c:numCache>
            </c:numRef>
          </c:val>
          <c:extLst>
            <c:ext xmlns:c16="http://schemas.microsoft.com/office/drawing/2014/chart" uri="{C3380CC4-5D6E-409C-BE32-E72D297353CC}">
              <c16:uniqueId val="{00000001-DF23-4B69-AF26-873F1C3DBAFA}"/>
            </c:ext>
          </c:extLst>
        </c:ser>
        <c:ser>
          <c:idx val="2"/>
          <c:order val="2"/>
          <c:tx>
            <c:strRef>
              <c:f>'Chart Tables'!$A$85</c:f>
              <c:strCache>
                <c:ptCount val="1"/>
                <c:pt idx="0">
                  <c:v>Attacker-Made Apps</c:v>
                </c:pt>
              </c:strCache>
            </c:strRef>
          </c:tx>
          <c:spPr>
            <a:solidFill>
              <a:schemeClr val="accent3"/>
            </a:solidFill>
            <a:ln>
              <a:noFill/>
            </a:ln>
            <a:effectLst/>
          </c:spPr>
          <c:invertIfNegative val="0"/>
          <c:cat>
            <c:strRef>
              <c:f>'Chart Tables'!$B$82:$F$82</c:f>
              <c:strCache>
                <c:ptCount val="5"/>
                <c:pt idx="0">
                  <c:v>State</c:v>
                </c:pt>
                <c:pt idx="1">
                  <c:v>Criminal</c:v>
                </c:pt>
                <c:pt idx="2">
                  <c:v>Unknown</c:v>
                </c:pt>
                <c:pt idx="3">
                  <c:v>Other</c:v>
                </c:pt>
                <c:pt idx="4">
                  <c:v>N/A</c:v>
                </c:pt>
              </c:strCache>
            </c:strRef>
          </c:cat>
          <c:val>
            <c:numRef>
              <c:f>'Chart Tables'!$B$85:$F$85</c:f>
              <c:numCache>
                <c:formatCode>General</c:formatCode>
                <c:ptCount val="5"/>
                <c:pt idx="0">
                  <c:v>4</c:v>
                </c:pt>
                <c:pt idx="1">
                  <c:v>10</c:v>
                </c:pt>
                <c:pt idx="2">
                  <c:v>13</c:v>
                </c:pt>
                <c:pt idx="3">
                  <c:v>1</c:v>
                </c:pt>
                <c:pt idx="4">
                  <c:v>2</c:v>
                </c:pt>
              </c:numCache>
            </c:numRef>
          </c:val>
          <c:extLst>
            <c:ext xmlns:c16="http://schemas.microsoft.com/office/drawing/2014/chart" uri="{C3380CC4-5D6E-409C-BE32-E72D297353CC}">
              <c16:uniqueId val="{00000002-DF23-4B69-AF26-873F1C3DBAFA}"/>
            </c:ext>
          </c:extLst>
        </c:ser>
        <c:dLbls>
          <c:showLegendKey val="0"/>
          <c:showVal val="0"/>
          <c:showCatName val="0"/>
          <c:showSerName val="0"/>
          <c:showPercent val="0"/>
          <c:showBubbleSize val="0"/>
        </c:dLbls>
        <c:gapWidth val="150"/>
        <c:overlap val="100"/>
        <c:axId val="1032028280"/>
        <c:axId val="1032035000"/>
      </c:barChart>
      <c:catAx>
        <c:axId val="1032028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2035000"/>
        <c:crosses val="autoZero"/>
        <c:auto val="1"/>
        <c:lblAlgn val="ctr"/>
        <c:lblOffset val="100"/>
        <c:noMultiLvlLbl val="0"/>
      </c:catAx>
      <c:valAx>
        <c:axId val="10320350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2028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Figure 13: Codebase by Distribution Vector by Year</a:t>
            </a:r>
          </a:p>
        </c:rich>
      </c:tx>
      <c:layout>
        <c:manualLayout>
          <c:xMode val="edge"/>
          <c:yMode val="edge"/>
          <c:x val="9.4571467670318959E-3"/>
          <c:y val="1.329457319709361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3655339263746137E-2"/>
          <c:y val="6.8514299054341712E-2"/>
          <c:w val="0.96192833817294043"/>
          <c:h val="0.84254684110279043"/>
        </c:manualLayout>
      </c:layout>
      <c:barChart>
        <c:barDir val="col"/>
        <c:grouping val="stacked"/>
        <c:varyColors val="0"/>
        <c:ser>
          <c:idx val="0"/>
          <c:order val="0"/>
          <c:tx>
            <c:strRef>
              <c:f>'Chart Tables'!$D$106</c:f>
              <c:strCache>
                <c:ptCount val="1"/>
                <c:pt idx="0">
                  <c:v>Typosquatting</c:v>
                </c:pt>
              </c:strCache>
            </c:strRef>
          </c:tx>
          <c:spPr>
            <a:solidFill>
              <a:schemeClr val="accent1"/>
            </a:solidFill>
            <a:ln>
              <a:noFill/>
            </a:ln>
            <a:effectLst/>
          </c:spPr>
          <c:invertIfNegative val="0"/>
          <c:cat>
            <c:multiLvlStrRef>
              <c:f>'Chart Tables'!$B$107:$C$185</c:f>
              <c:multiLvlStrCache>
                <c:ptCount val="77"/>
                <c:lvl>
                  <c:pt idx="0">
                    <c:v>2010</c:v>
                  </c:pt>
                  <c:pt idx="1">
                    <c:v>2011</c:v>
                  </c:pt>
                  <c:pt idx="2">
                    <c:v>2012</c:v>
                  </c:pt>
                  <c:pt idx="3">
                    <c:v>2013</c:v>
                  </c:pt>
                  <c:pt idx="4">
                    <c:v>2014</c:v>
                  </c:pt>
                  <c:pt idx="5">
                    <c:v>2015</c:v>
                  </c:pt>
                  <c:pt idx="6">
                    <c:v>2016</c:v>
                  </c:pt>
                  <c:pt idx="7">
                    <c:v>2017</c:v>
                  </c:pt>
                  <c:pt idx="8">
                    <c:v>2018</c:v>
                  </c:pt>
                  <c:pt idx="9">
                    <c:v>2019</c:v>
                  </c:pt>
                  <c:pt idx="10">
                    <c:v>2020</c:v>
                  </c:pt>
                  <c:pt idx="11">
                    <c:v>2010</c:v>
                  </c:pt>
                  <c:pt idx="12">
                    <c:v>2011</c:v>
                  </c:pt>
                  <c:pt idx="13">
                    <c:v>2012</c:v>
                  </c:pt>
                  <c:pt idx="14">
                    <c:v>2013</c:v>
                  </c:pt>
                  <c:pt idx="15">
                    <c:v>2014</c:v>
                  </c:pt>
                  <c:pt idx="16">
                    <c:v>2015</c:v>
                  </c:pt>
                  <c:pt idx="17">
                    <c:v>2016</c:v>
                  </c:pt>
                  <c:pt idx="18">
                    <c:v>2017</c:v>
                  </c:pt>
                  <c:pt idx="19">
                    <c:v>2018</c:v>
                  </c:pt>
                  <c:pt idx="20">
                    <c:v>2019</c:v>
                  </c:pt>
                  <c:pt idx="21">
                    <c:v>2020</c:v>
                  </c:pt>
                  <c:pt idx="22">
                    <c:v>2010</c:v>
                  </c:pt>
                  <c:pt idx="23">
                    <c:v>2011</c:v>
                  </c:pt>
                  <c:pt idx="24">
                    <c:v>2012</c:v>
                  </c:pt>
                  <c:pt idx="25">
                    <c:v>2013</c:v>
                  </c:pt>
                  <c:pt idx="26">
                    <c:v>2014</c:v>
                  </c:pt>
                  <c:pt idx="27">
                    <c:v>2015</c:v>
                  </c:pt>
                  <c:pt idx="28">
                    <c:v>2016</c:v>
                  </c:pt>
                  <c:pt idx="29">
                    <c:v>2017</c:v>
                  </c:pt>
                  <c:pt idx="30">
                    <c:v>2018</c:v>
                  </c:pt>
                  <c:pt idx="31">
                    <c:v>2019</c:v>
                  </c:pt>
                  <c:pt idx="32">
                    <c:v>2020</c:v>
                  </c:pt>
                  <c:pt idx="33">
                    <c:v>2010</c:v>
                  </c:pt>
                  <c:pt idx="34">
                    <c:v>2011</c:v>
                  </c:pt>
                  <c:pt idx="35">
                    <c:v>2012</c:v>
                  </c:pt>
                  <c:pt idx="36">
                    <c:v>2013</c:v>
                  </c:pt>
                  <c:pt idx="37">
                    <c:v>2014</c:v>
                  </c:pt>
                  <c:pt idx="38">
                    <c:v>2015</c:v>
                  </c:pt>
                  <c:pt idx="39">
                    <c:v>2016</c:v>
                  </c:pt>
                  <c:pt idx="40">
                    <c:v>2017</c:v>
                  </c:pt>
                  <c:pt idx="41">
                    <c:v>2018</c:v>
                  </c:pt>
                  <c:pt idx="42">
                    <c:v>2019</c:v>
                  </c:pt>
                  <c:pt idx="43">
                    <c:v>2020</c:v>
                  </c:pt>
                  <c:pt idx="44">
                    <c:v>2010</c:v>
                  </c:pt>
                  <c:pt idx="45">
                    <c:v>2011</c:v>
                  </c:pt>
                  <c:pt idx="46">
                    <c:v>2012</c:v>
                  </c:pt>
                  <c:pt idx="47">
                    <c:v>2013</c:v>
                  </c:pt>
                  <c:pt idx="48">
                    <c:v>2014</c:v>
                  </c:pt>
                  <c:pt idx="49">
                    <c:v>2015</c:v>
                  </c:pt>
                  <c:pt idx="50">
                    <c:v>2016</c:v>
                  </c:pt>
                  <c:pt idx="51">
                    <c:v>2017</c:v>
                  </c:pt>
                  <c:pt idx="52">
                    <c:v>2018</c:v>
                  </c:pt>
                  <c:pt idx="53">
                    <c:v>2019</c:v>
                  </c:pt>
                  <c:pt idx="54">
                    <c:v>2020</c:v>
                  </c:pt>
                  <c:pt idx="55">
                    <c:v>2010</c:v>
                  </c:pt>
                  <c:pt idx="56">
                    <c:v>2011</c:v>
                  </c:pt>
                  <c:pt idx="57">
                    <c:v>2012</c:v>
                  </c:pt>
                  <c:pt idx="58">
                    <c:v>2013</c:v>
                  </c:pt>
                  <c:pt idx="59">
                    <c:v>2014</c:v>
                  </c:pt>
                  <c:pt idx="60">
                    <c:v>2015</c:v>
                  </c:pt>
                  <c:pt idx="61">
                    <c:v>2016</c:v>
                  </c:pt>
                  <c:pt idx="62">
                    <c:v>2017</c:v>
                  </c:pt>
                  <c:pt idx="63">
                    <c:v>2018</c:v>
                  </c:pt>
                  <c:pt idx="64">
                    <c:v>2019</c:v>
                  </c:pt>
                  <c:pt idx="65">
                    <c:v>2020</c:v>
                  </c:pt>
                  <c:pt idx="66">
                    <c:v>2010</c:v>
                  </c:pt>
                  <c:pt idx="67">
                    <c:v>2011</c:v>
                  </c:pt>
                  <c:pt idx="68">
                    <c:v>2012</c:v>
                  </c:pt>
                  <c:pt idx="69">
                    <c:v>2013</c:v>
                  </c:pt>
                  <c:pt idx="70">
                    <c:v>2014</c:v>
                  </c:pt>
                  <c:pt idx="71">
                    <c:v>2015</c:v>
                  </c:pt>
                  <c:pt idx="72">
                    <c:v>2016</c:v>
                  </c:pt>
                  <c:pt idx="73">
                    <c:v>2017</c:v>
                  </c:pt>
                  <c:pt idx="74">
                    <c:v>2018</c:v>
                  </c:pt>
                  <c:pt idx="75">
                    <c:v>2019</c:v>
                  </c:pt>
                  <c:pt idx="76">
                    <c:v>2020</c:v>
                  </c:pt>
                </c:lvl>
                <c:lvl>
                  <c:pt idx="0">
                    <c:v>First-Party OS/Applications</c:v>
                  </c:pt>
                  <c:pt idx="11">
                    <c:v>First-Party Firmware</c:v>
                  </c:pt>
                  <c:pt idx="22">
                    <c:v>Third-Party Application</c:v>
                  </c:pt>
                  <c:pt idx="33">
                    <c:v>Third-Party Firmware</c:v>
                  </c:pt>
                  <c:pt idx="44">
                    <c:v>OSS</c:v>
                  </c:pt>
                  <c:pt idx="55">
                    <c:v>Attacker Application</c:v>
                  </c:pt>
                  <c:pt idx="66">
                    <c:v>Unknown/NA</c:v>
                  </c:pt>
                </c:lvl>
              </c:multiLvlStrCache>
            </c:multiLvlStrRef>
          </c:cat>
          <c:val>
            <c:numRef>
              <c:f>'Chart Tables'!$D$107:$D$183</c:f>
              <c:numCache>
                <c:formatCode>General</c:formatCode>
                <c:ptCount val="7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c:v>
                </c:pt>
                <c:pt idx="51">
                  <c:v>2</c:v>
                </c:pt>
                <c:pt idx="52">
                  <c:v>2</c:v>
                </c:pt>
                <c:pt idx="53">
                  <c:v>1</c:v>
                </c:pt>
                <c:pt idx="54">
                  <c:v>3</c:v>
                </c:pt>
                <c:pt idx="55">
                  <c:v>0</c:v>
                </c:pt>
                <c:pt idx="56">
                  <c:v>1</c:v>
                </c:pt>
                <c:pt idx="57">
                  <c:v>0</c:v>
                </c:pt>
                <c:pt idx="58">
                  <c:v>0</c:v>
                </c:pt>
                <c:pt idx="59">
                  <c:v>0</c:v>
                </c:pt>
                <c:pt idx="60">
                  <c:v>0</c:v>
                </c:pt>
                <c:pt idx="61">
                  <c:v>1</c:v>
                </c:pt>
                <c:pt idx="62">
                  <c:v>3</c:v>
                </c:pt>
                <c:pt idx="63">
                  <c:v>1</c:v>
                </c:pt>
                <c:pt idx="64">
                  <c:v>1</c:v>
                </c:pt>
                <c:pt idx="65">
                  <c:v>2</c:v>
                </c:pt>
                <c:pt idx="66">
                  <c:v>0</c:v>
                </c:pt>
                <c:pt idx="67">
                  <c:v>0</c:v>
                </c:pt>
                <c:pt idx="68">
                  <c:v>0</c:v>
                </c:pt>
                <c:pt idx="69">
                  <c:v>0</c:v>
                </c:pt>
                <c:pt idx="70">
                  <c:v>0</c:v>
                </c:pt>
                <c:pt idx="71">
                  <c:v>0</c:v>
                </c:pt>
                <c:pt idx="72">
                  <c:v>0</c:v>
                </c:pt>
                <c:pt idx="73">
                  <c:v>0</c:v>
                </c:pt>
                <c:pt idx="74">
                  <c:v>0</c:v>
                </c:pt>
                <c:pt idx="75">
                  <c:v>0</c:v>
                </c:pt>
                <c:pt idx="76">
                  <c:v>0</c:v>
                </c:pt>
              </c:numCache>
            </c:numRef>
          </c:val>
          <c:extLst>
            <c:ext xmlns:c16="http://schemas.microsoft.com/office/drawing/2014/chart" uri="{C3380CC4-5D6E-409C-BE32-E72D297353CC}">
              <c16:uniqueId val="{00000000-2844-405E-9DCB-1004C03F122F}"/>
            </c:ext>
          </c:extLst>
        </c:ser>
        <c:ser>
          <c:idx val="1"/>
          <c:order val="1"/>
          <c:tx>
            <c:strRef>
              <c:f>'Chart Tables'!$E$106</c:f>
              <c:strCache>
                <c:ptCount val="1"/>
                <c:pt idx="0">
                  <c:v>Hijacked Updates</c:v>
                </c:pt>
              </c:strCache>
            </c:strRef>
          </c:tx>
          <c:spPr>
            <a:solidFill>
              <a:schemeClr val="accent2"/>
            </a:solidFill>
            <a:ln>
              <a:noFill/>
            </a:ln>
            <a:effectLst/>
          </c:spPr>
          <c:invertIfNegative val="0"/>
          <c:cat>
            <c:multiLvlStrRef>
              <c:f>'Chart Tables'!$B$107:$C$185</c:f>
              <c:multiLvlStrCache>
                <c:ptCount val="77"/>
                <c:lvl>
                  <c:pt idx="0">
                    <c:v>2010</c:v>
                  </c:pt>
                  <c:pt idx="1">
                    <c:v>2011</c:v>
                  </c:pt>
                  <c:pt idx="2">
                    <c:v>2012</c:v>
                  </c:pt>
                  <c:pt idx="3">
                    <c:v>2013</c:v>
                  </c:pt>
                  <c:pt idx="4">
                    <c:v>2014</c:v>
                  </c:pt>
                  <c:pt idx="5">
                    <c:v>2015</c:v>
                  </c:pt>
                  <c:pt idx="6">
                    <c:v>2016</c:v>
                  </c:pt>
                  <c:pt idx="7">
                    <c:v>2017</c:v>
                  </c:pt>
                  <c:pt idx="8">
                    <c:v>2018</c:v>
                  </c:pt>
                  <c:pt idx="9">
                    <c:v>2019</c:v>
                  </c:pt>
                  <c:pt idx="10">
                    <c:v>2020</c:v>
                  </c:pt>
                  <c:pt idx="11">
                    <c:v>2010</c:v>
                  </c:pt>
                  <c:pt idx="12">
                    <c:v>2011</c:v>
                  </c:pt>
                  <c:pt idx="13">
                    <c:v>2012</c:v>
                  </c:pt>
                  <c:pt idx="14">
                    <c:v>2013</c:v>
                  </c:pt>
                  <c:pt idx="15">
                    <c:v>2014</c:v>
                  </c:pt>
                  <c:pt idx="16">
                    <c:v>2015</c:v>
                  </c:pt>
                  <c:pt idx="17">
                    <c:v>2016</c:v>
                  </c:pt>
                  <c:pt idx="18">
                    <c:v>2017</c:v>
                  </c:pt>
                  <c:pt idx="19">
                    <c:v>2018</c:v>
                  </c:pt>
                  <c:pt idx="20">
                    <c:v>2019</c:v>
                  </c:pt>
                  <c:pt idx="21">
                    <c:v>2020</c:v>
                  </c:pt>
                  <c:pt idx="22">
                    <c:v>2010</c:v>
                  </c:pt>
                  <c:pt idx="23">
                    <c:v>2011</c:v>
                  </c:pt>
                  <c:pt idx="24">
                    <c:v>2012</c:v>
                  </c:pt>
                  <c:pt idx="25">
                    <c:v>2013</c:v>
                  </c:pt>
                  <c:pt idx="26">
                    <c:v>2014</c:v>
                  </c:pt>
                  <c:pt idx="27">
                    <c:v>2015</c:v>
                  </c:pt>
                  <c:pt idx="28">
                    <c:v>2016</c:v>
                  </c:pt>
                  <c:pt idx="29">
                    <c:v>2017</c:v>
                  </c:pt>
                  <c:pt idx="30">
                    <c:v>2018</c:v>
                  </c:pt>
                  <c:pt idx="31">
                    <c:v>2019</c:v>
                  </c:pt>
                  <c:pt idx="32">
                    <c:v>2020</c:v>
                  </c:pt>
                  <c:pt idx="33">
                    <c:v>2010</c:v>
                  </c:pt>
                  <c:pt idx="34">
                    <c:v>2011</c:v>
                  </c:pt>
                  <c:pt idx="35">
                    <c:v>2012</c:v>
                  </c:pt>
                  <c:pt idx="36">
                    <c:v>2013</c:v>
                  </c:pt>
                  <c:pt idx="37">
                    <c:v>2014</c:v>
                  </c:pt>
                  <c:pt idx="38">
                    <c:v>2015</c:v>
                  </c:pt>
                  <c:pt idx="39">
                    <c:v>2016</c:v>
                  </c:pt>
                  <c:pt idx="40">
                    <c:v>2017</c:v>
                  </c:pt>
                  <c:pt idx="41">
                    <c:v>2018</c:v>
                  </c:pt>
                  <c:pt idx="42">
                    <c:v>2019</c:v>
                  </c:pt>
                  <c:pt idx="43">
                    <c:v>2020</c:v>
                  </c:pt>
                  <c:pt idx="44">
                    <c:v>2010</c:v>
                  </c:pt>
                  <c:pt idx="45">
                    <c:v>2011</c:v>
                  </c:pt>
                  <c:pt idx="46">
                    <c:v>2012</c:v>
                  </c:pt>
                  <c:pt idx="47">
                    <c:v>2013</c:v>
                  </c:pt>
                  <c:pt idx="48">
                    <c:v>2014</c:v>
                  </c:pt>
                  <c:pt idx="49">
                    <c:v>2015</c:v>
                  </c:pt>
                  <c:pt idx="50">
                    <c:v>2016</c:v>
                  </c:pt>
                  <c:pt idx="51">
                    <c:v>2017</c:v>
                  </c:pt>
                  <c:pt idx="52">
                    <c:v>2018</c:v>
                  </c:pt>
                  <c:pt idx="53">
                    <c:v>2019</c:v>
                  </c:pt>
                  <c:pt idx="54">
                    <c:v>2020</c:v>
                  </c:pt>
                  <c:pt idx="55">
                    <c:v>2010</c:v>
                  </c:pt>
                  <c:pt idx="56">
                    <c:v>2011</c:v>
                  </c:pt>
                  <c:pt idx="57">
                    <c:v>2012</c:v>
                  </c:pt>
                  <c:pt idx="58">
                    <c:v>2013</c:v>
                  </c:pt>
                  <c:pt idx="59">
                    <c:v>2014</c:v>
                  </c:pt>
                  <c:pt idx="60">
                    <c:v>2015</c:v>
                  </c:pt>
                  <c:pt idx="61">
                    <c:v>2016</c:v>
                  </c:pt>
                  <c:pt idx="62">
                    <c:v>2017</c:v>
                  </c:pt>
                  <c:pt idx="63">
                    <c:v>2018</c:v>
                  </c:pt>
                  <c:pt idx="64">
                    <c:v>2019</c:v>
                  </c:pt>
                  <c:pt idx="65">
                    <c:v>2020</c:v>
                  </c:pt>
                  <c:pt idx="66">
                    <c:v>2010</c:v>
                  </c:pt>
                  <c:pt idx="67">
                    <c:v>2011</c:v>
                  </c:pt>
                  <c:pt idx="68">
                    <c:v>2012</c:v>
                  </c:pt>
                  <c:pt idx="69">
                    <c:v>2013</c:v>
                  </c:pt>
                  <c:pt idx="70">
                    <c:v>2014</c:v>
                  </c:pt>
                  <c:pt idx="71">
                    <c:v>2015</c:v>
                  </c:pt>
                  <c:pt idx="72">
                    <c:v>2016</c:v>
                  </c:pt>
                  <c:pt idx="73">
                    <c:v>2017</c:v>
                  </c:pt>
                  <c:pt idx="74">
                    <c:v>2018</c:v>
                  </c:pt>
                  <c:pt idx="75">
                    <c:v>2019</c:v>
                  </c:pt>
                  <c:pt idx="76">
                    <c:v>2020</c:v>
                  </c:pt>
                </c:lvl>
                <c:lvl>
                  <c:pt idx="0">
                    <c:v>First-Party OS/Applications</c:v>
                  </c:pt>
                  <c:pt idx="11">
                    <c:v>First-Party Firmware</c:v>
                  </c:pt>
                  <c:pt idx="22">
                    <c:v>Third-Party Application</c:v>
                  </c:pt>
                  <c:pt idx="33">
                    <c:v>Third-Party Firmware</c:v>
                  </c:pt>
                  <c:pt idx="44">
                    <c:v>OSS</c:v>
                  </c:pt>
                  <c:pt idx="55">
                    <c:v>Attacker Application</c:v>
                  </c:pt>
                  <c:pt idx="66">
                    <c:v>Unknown/NA</c:v>
                  </c:pt>
                </c:lvl>
              </c:multiLvlStrCache>
            </c:multiLvlStrRef>
          </c:cat>
          <c:val>
            <c:numRef>
              <c:f>'Chart Tables'!$E$107:$E$183</c:f>
              <c:numCache>
                <c:formatCode>General</c:formatCode>
                <c:ptCount val="77"/>
                <c:pt idx="0">
                  <c:v>1</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1</c:v>
                </c:pt>
                <c:pt idx="23">
                  <c:v>2</c:v>
                </c:pt>
                <c:pt idx="24">
                  <c:v>1</c:v>
                </c:pt>
                <c:pt idx="25">
                  <c:v>3</c:v>
                </c:pt>
                <c:pt idx="26">
                  <c:v>2</c:v>
                </c:pt>
                <c:pt idx="27">
                  <c:v>2</c:v>
                </c:pt>
                <c:pt idx="28">
                  <c:v>1</c:v>
                </c:pt>
                <c:pt idx="29">
                  <c:v>7</c:v>
                </c:pt>
                <c:pt idx="30">
                  <c:v>3</c:v>
                </c:pt>
                <c:pt idx="31">
                  <c:v>3</c:v>
                </c:pt>
                <c:pt idx="32">
                  <c:v>6</c:v>
                </c:pt>
                <c:pt idx="33">
                  <c:v>1</c:v>
                </c:pt>
                <c:pt idx="34">
                  <c:v>0</c:v>
                </c:pt>
                <c:pt idx="35">
                  <c:v>0</c:v>
                </c:pt>
                <c:pt idx="36">
                  <c:v>0</c:v>
                </c:pt>
                <c:pt idx="37">
                  <c:v>1</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6</c:v>
                </c:pt>
                <c:pt idx="53">
                  <c:v>2</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numCache>
            </c:numRef>
          </c:val>
          <c:extLst>
            <c:ext xmlns:c16="http://schemas.microsoft.com/office/drawing/2014/chart" uri="{C3380CC4-5D6E-409C-BE32-E72D297353CC}">
              <c16:uniqueId val="{00000001-2844-405E-9DCB-1004C03F122F}"/>
            </c:ext>
          </c:extLst>
        </c:ser>
        <c:ser>
          <c:idx val="2"/>
          <c:order val="2"/>
          <c:tx>
            <c:strRef>
              <c:f>'Chart Tables'!$F$106</c:f>
              <c:strCache>
                <c:ptCount val="1"/>
                <c:pt idx="0">
                  <c:v>Proprietary Application Store</c:v>
                </c:pt>
              </c:strCache>
            </c:strRef>
          </c:tx>
          <c:spPr>
            <a:solidFill>
              <a:schemeClr val="accent3"/>
            </a:solidFill>
            <a:ln>
              <a:noFill/>
            </a:ln>
            <a:effectLst/>
          </c:spPr>
          <c:invertIfNegative val="0"/>
          <c:cat>
            <c:multiLvlStrRef>
              <c:f>'Chart Tables'!$B$107:$C$185</c:f>
              <c:multiLvlStrCache>
                <c:ptCount val="77"/>
                <c:lvl>
                  <c:pt idx="0">
                    <c:v>2010</c:v>
                  </c:pt>
                  <c:pt idx="1">
                    <c:v>2011</c:v>
                  </c:pt>
                  <c:pt idx="2">
                    <c:v>2012</c:v>
                  </c:pt>
                  <c:pt idx="3">
                    <c:v>2013</c:v>
                  </c:pt>
                  <c:pt idx="4">
                    <c:v>2014</c:v>
                  </c:pt>
                  <c:pt idx="5">
                    <c:v>2015</c:v>
                  </c:pt>
                  <c:pt idx="6">
                    <c:v>2016</c:v>
                  </c:pt>
                  <c:pt idx="7">
                    <c:v>2017</c:v>
                  </c:pt>
                  <c:pt idx="8">
                    <c:v>2018</c:v>
                  </c:pt>
                  <c:pt idx="9">
                    <c:v>2019</c:v>
                  </c:pt>
                  <c:pt idx="10">
                    <c:v>2020</c:v>
                  </c:pt>
                  <c:pt idx="11">
                    <c:v>2010</c:v>
                  </c:pt>
                  <c:pt idx="12">
                    <c:v>2011</c:v>
                  </c:pt>
                  <c:pt idx="13">
                    <c:v>2012</c:v>
                  </c:pt>
                  <c:pt idx="14">
                    <c:v>2013</c:v>
                  </c:pt>
                  <c:pt idx="15">
                    <c:v>2014</c:v>
                  </c:pt>
                  <c:pt idx="16">
                    <c:v>2015</c:v>
                  </c:pt>
                  <c:pt idx="17">
                    <c:v>2016</c:v>
                  </c:pt>
                  <c:pt idx="18">
                    <c:v>2017</c:v>
                  </c:pt>
                  <c:pt idx="19">
                    <c:v>2018</c:v>
                  </c:pt>
                  <c:pt idx="20">
                    <c:v>2019</c:v>
                  </c:pt>
                  <c:pt idx="21">
                    <c:v>2020</c:v>
                  </c:pt>
                  <c:pt idx="22">
                    <c:v>2010</c:v>
                  </c:pt>
                  <c:pt idx="23">
                    <c:v>2011</c:v>
                  </c:pt>
                  <c:pt idx="24">
                    <c:v>2012</c:v>
                  </c:pt>
                  <c:pt idx="25">
                    <c:v>2013</c:v>
                  </c:pt>
                  <c:pt idx="26">
                    <c:v>2014</c:v>
                  </c:pt>
                  <c:pt idx="27">
                    <c:v>2015</c:v>
                  </c:pt>
                  <c:pt idx="28">
                    <c:v>2016</c:v>
                  </c:pt>
                  <c:pt idx="29">
                    <c:v>2017</c:v>
                  </c:pt>
                  <c:pt idx="30">
                    <c:v>2018</c:v>
                  </c:pt>
                  <c:pt idx="31">
                    <c:v>2019</c:v>
                  </c:pt>
                  <c:pt idx="32">
                    <c:v>2020</c:v>
                  </c:pt>
                  <c:pt idx="33">
                    <c:v>2010</c:v>
                  </c:pt>
                  <c:pt idx="34">
                    <c:v>2011</c:v>
                  </c:pt>
                  <c:pt idx="35">
                    <c:v>2012</c:v>
                  </c:pt>
                  <c:pt idx="36">
                    <c:v>2013</c:v>
                  </c:pt>
                  <c:pt idx="37">
                    <c:v>2014</c:v>
                  </c:pt>
                  <c:pt idx="38">
                    <c:v>2015</c:v>
                  </c:pt>
                  <c:pt idx="39">
                    <c:v>2016</c:v>
                  </c:pt>
                  <c:pt idx="40">
                    <c:v>2017</c:v>
                  </c:pt>
                  <c:pt idx="41">
                    <c:v>2018</c:v>
                  </c:pt>
                  <c:pt idx="42">
                    <c:v>2019</c:v>
                  </c:pt>
                  <c:pt idx="43">
                    <c:v>2020</c:v>
                  </c:pt>
                  <c:pt idx="44">
                    <c:v>2010</c:v>
                  </c:pt>
                  <c:pt idx="45">
                    <c:v>2011</c:v>
                  </c:pt>
                  <c:pt idx="46">
                    <c:v>2012</c:v>
                  </c:pt>
                  <c:pt idx="47">
                    <c:v>2013</c:v>
                  </c:pt>
                  <c:pt idx="48">
                    <c:v>2014</c:v>
                  </c:pt>
                  <c:pt idx="49">
                    <c:v>2015</c:v>
                  </c:pt>
                  <c:pt idx="50">
                    <c:v>2016</c:v>
                  </c:pt>
                  <c:pt idx="51">
                    <c:v>2017</c:v>
                  </c:pt>
                  <c:pt idx="52">
                    <c:v>2018</c:v>
                  </c:pt>
                  <c:pt idx="53">
                    <c:v>2019</c:v>
                  </c:pt>
                  <c:pt idx="54">
                    <c:v>2020</c:v>
                  </c:pt>
                  <c:pt idx="55">
                    <c:v>2010</c:v>
                  </c:pt>
                  <c:pt idx="56">
                    <c:v>2011</c:v>
                  </c:pt>
                  <c:pt idx="57">
                    <c:v>2012</c:v>
                  </c:pt>
                  <c:pt idx="58">
                    <c:v>2013</c:v>
                  </c:pt>
                  <c:pt idx="59">
                    <c:v>2014</c:v>
                  </c:pt>
                  <c:pt idx="60">
                    <c:v>2015</c:v>
                  </c:pt>
                  <c:pt idx="61">
                    <c:v>2016</c:v>
                  </c:pt>
                  <c:pt idx="62">
                    <c:v>2017</c:v>
                  </c:pt>
                  <c:pt idx="63">
                    <c:v>2018</c:v>
                  </c:pt>
                  <c:pt idx="64">
                    <c:v>2019</c:v>
                  </c:pt>
                  <c:pt idx="65">
                    <c:v>2020</c:v>
                  </c:pt>
                  <c:pt idx="66">
                    <c:v>2010</c:v>
                  </c:pt>
                  <c:pt idx="67">
                    <c:v>2011</c:v>
                  </c:pt>
                  <c:pt idx="68">
                    <c:v>2012</c:v>
                  </c:pt>
                  <c:pt idx="69">
                    <c:v>2013</c:v>
                  </c:pt>
                  <c:pt idx="70">
                    <c:v>2014</c:v>
                  </c:pt>
                  <c:pt idx="71">
                    <c:v>2015</c:v>
                  </c:pt>
                  <c:pt idx="72">
                    <c:v>2016</c:v>
                  </c:pt>
                  <c:pt idx="73">
                    <c:v>2017</c:v>
                  </c:pt>
                  <c:pt idx="74">
                    <c:v>2018</c:v>
                  </c:pt>
                  <c:pt idx="75">
                    <c:v>2019</c:v>
                  </c:pt>
                  <c:pt idx="76">
                    <c:v>2020</c:v>
                  </c:pt>
                </c:lvl>
                <c:lvl>
                  <c:pt idx="0">
                    <c:v>First-Party OS/Applications</c:v>
                  </c:pt>
                  <c:pt idx="11">
                    <c:v>First-Party Firmware</c:v>
                  </c:pt>
                  <c:pt idx="22">
                    <c:v>Third-Party Application</c:v>
                  </c:pt>
                  <c:pt idx="33">
                    <c:v>Third-Party Firmware</c:v>
                  </c:pt>
                  <c:pt idx="44">
                    <c:v>OSS</c:v>
                  </c:pt>
                  <c:pt idx="55">
                    <c:v>Attacker Application</c:v>
                  </c:pt>
                  <c:pt idx="66">
                    <c:v>Unknown/NA</c:v>
                  </c:pt>
                </c:lvl>
              </c:multiLvlStrCache>
            </c:multiLvlStrRef>
          </c:cat>
          <c:val>
            <c:numRef>
              <c:f>'Chart Tables'!$F$107:$F$183</c:f>
              <c:numCache>
                <c:formatCode>General</c:formatCode>
                <c:ptCount val="77"/>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c:v>
                </c:pt>
                <c:pt idx="28">
                  <c:v>0</c:v>
                </c:pt>
                <c:pt idx="29">
                  <c:v>0</c:v>
                </c:pt>
                <c:pt idx="30">
                  <c:v>2</c:v>
                </c:pt>
                <c:pt idx="31">
                  <c:v>3</c:v>
                </c:pt>
                <c:pt idx="32">
                  <c:v>1</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1</c:v>
                </c:pt>
                <c:pt idx="57">
                  <c:v>0</c:v>
                </c:pt>
                <c:pt idx="58">
                  <c:v>0</c:v>
                </c:pt>
                <c:pt idx="59">
                  <c:v>0</c:v>
                </c:pt>
                <c:pt idx="60">
                  <c:v>0</c:v>
                </c:pt>
                <c:pt idx="61">
                  <c:v>1</c:v>
                </c:pt>
                <c:pt idx="62">
                  <c:v>3</c:v>
                </c:pt>
                <c:pt idx="63">
                  <c:v>4</c:v>
                </c:pt>
                <c:pt idx="64">
                  <c:v>6</c:v>
                </c:pt>
                <c:pt idx="65">
                  <c:v>4</c:v>
                </c:pt>
                <c:pt idx="66">
                  <c:v>0</c:v>
                </c:pt>
                <c:pt idx="67">
                  <c:v>0</c:v>
                </c:pt>
                <c:pt idx="68">
                  <c:v>0</c:v>
                </c:pt>
                <c:pt idx="69">
                  <c:v>0</c:v>
                </c:pt>
                <c:pt idx="70">
                  <c:v>0</c:v>
                </c:pt>
                <c:pt idx="71">
                  <c:v>1</c:v>
                </c:pt>
                <c:pt idx="72">
                  <c:v>0</c:v>
                </c:pt>
                <c:pt idx="73">
                  <c:v>0</c:v>
                </c:pt>
                <c:pt idx="74">
                  <c:v>0</c:v>
                </c:pt>
                <c:pt idx="75">
                  <c:v>0</c:v>
                </c:pt>
                <c:pt idx="76">
                  <c:v>0</c:v>
                </c:pt>
              </c:numCache>
            </c:numRef>
          </c:val>
          <c:extLst>
            <c:ext xmlns:c16="http://schemas.microsoft.com/office/drawing/2014/chart" uri="{C3380CC4-5D6E-409C-BE32-E72D297353CC}">
              <c16:uniqueId val="{00000002-2844-405E-9DCB-1004C03F122F}"/>
            </c:ext>
          </c:extLst>
        </c:ser>
        <c:ser>
          <c:idx val="3"/>
          <c:order val="3"/>
          <c:tx>
            <c:strRef>
              <c:f>'Chart Tables'!$G$106</c:f>
              <c:strCache>
                <c:ptCount val="1"/>
                <c:pt idx="0">
                  <c:v>Third-Party Application Store</c:v>
                </c:pt>
              </c:strCache>
            </c:strRef>
          </c:tx>
          <c:spPr>
            <a:solidFill>
              <a:schemeClr val="accent4"/>
            </a:solidFill>
            <a:ln>
              <a:noFill/>
            </a:ln>
            <a:effectLst/>
          </c:spPr>
          <c:invertIfNegative val="0"/>
          <c:cat>
            <c:multiLvlStrRef>
              <c:f>'Chart Tables'!$B$107:$C$185</c:f>
              <c:multiLvlStrCache>
                <c:ptCount val="77"/>
                <c:lvl>
                  <c:pt idx="0">
                    <c:v>2010</c:v>
                  </c:pt>
                  <c:pt idx="1">
                    <c:v>2011</c:v>
                  </c:pt>
                  <c:pt idx="2">
                    <c:v>2012</c:v>
                  </c:pt>
                  <c:pt idx="3">
                    <c:v>2013</c:v>
                  </c:pt>
                  <c:pt idx="4">
                    <c:v>2014</c:v>
                  </c:pt>
                  <c:pt idx="5">
                    <c:v>2015</c:v>
                  </c:pt>
                  <c:pt idx="6">
                    <c:v>2016</c:v>
                  </c:pt>
                  <c:pt idx="7">
                    <c:v>2017</c:v>
                  </c:pt>
                  <c:pt idx="8">
                    <c:v>2018</c:v>
                  </c:pt>
                  <c:pt idx="9">
                    <c:v>2019</c:v>
                  </c:pt>
                  <c:pt idx="10">
                    <c:v>2020</c:v>
                  </c:pt>
                  <c:pt idx="11">
                    <c:v>2010</c:v>
                  </c:pt>
                  <c:pt idx="12">
                    <c:v>2011</c:v>
                  </c:pt>
                  <c:pt idx="13">
                    <c:v>2012</c:v>
                  </c:pt>
                  <c:pt idx="14">
                    <c:v>2013</c:v>
                  </c:pt>
                  <c:pt idx="15">
                    <c:v>2014</c:v>
                  </c:pt>
                  <c:pt idx="16">
                    <c:v>2015</c:v>
                  </c:pt>
                  <c:pt idx="17">
                    <c:v>2016</c:v>
                  </c:pt>
                  <c:pt idx="18">
                    <c:v>2017</c:v>
                  </c:pt>
                  <c:pt idx="19">
                    <c:v>2018</c:v>
                  </c:pt>
                  <c:pt idx="20">
                    <c:v>2019</c:v>
                  </c:pt>
                  <c:pt idx="21">
                    <c:v>2020</c:v>
                  </c:pt>
                  <c:pt idx="22">
                    <c:v>2010</c:v>
                  </c:pt>
                  <c:pt idx="23">
                    <c:v>2011</c:v>
                  </c:pt>
                  <c:pt idx="24">
                    <c:v>2012</c:v>
                  </c:pt>
                  <c:pt idx="25">
                    <c:v>2013</c:v>
                  </c:pt>
                  <c:pt idx="26">
                    <c:v>2014</c:v>
                  </c:pt>
                  <c:pt idx="27">
                    <c:v>2015</c:v>
                  </c:pt>
                  <c:pt idx="28">
                    <c:v>2016</c:v>
                  </c:pt>
                  <c:pt idx="29">
                    <c:v>2017</c:v>
                  </c:pt>
                  <c:pt idx="30">
                    <c:v>2018</c:v>
                  </c:pt>
                  <c:pt idx="31">
                    <c:v>2019</c:v>
                  </c:pt>
                  <c:pt idx="32">
                    <c:v>2020</c:v>
                  </c:pt>
                  <c:pt idx="33">
                    <c:v>2010</c:v>
                  </c:pt>
                  <c:pt idx="34">
                    <c:v>2011</c:v>
                  </c:pt>
                  <c:pt idx="35">
                    <c:v>2012</c:v>
                  </c:pt>
                  <c:pt idx="36">
                    <c:v>2013</c:v>
                  </c:pt>
                  <c:pt idx="37">
                    <c:v>2014</c:v>
                  </c:pt>
                  <c:pt idx="38">
                    <c:v>2015</c:v>
                  </c:pt>
                  <c:pt idx="39">
                    <c:v>2016</c:v>
                  </c:pt>
                  <c:pt idx="40">
                    <c:v>2017</c:v>
                  </c:pt>
                  <c:pt idx="41">
                    <c:v>2018</c:v>
                  </c:pt>
                  <c:pt idx="42">
                    <c:v>2019</c:v>
                  </c:pt>
                  <c:pt idx="43">
                    <c:v>2020</c:v>
                  </c:pt>
                  <c:pt idx="44">
                    <c:v>2010</c:v>
                  </c:pt>
                  <c:pt idx="45">
                    <c:v>2011</c:v>
                  </c:pt>
                  <c:pt idx="46">
                    <c:v>2012</c:v>
                  </c:pt>
                  <c:pt idx="47">
                    <c:v>2013</c:v>
                  </c:pt>
                  <c:pt idx="48">
                    <c:v>2014</c:v>
                  </c:pt>
                  <c:pt idx="49">
                    <c:v>2015</c:v>
                  </c:pt>
                  <c:pt idx="50">
                    <c:v>2016</c:v>
                  </c:pt>
                  <c:pt idx="51">
                    <c:v>2017</c:v>
                  </c:pt>
                  <c:pt idx="52">
                    <c:v>2018</c:v>
                  </c:pt>
                  <c:pt idx="53">
                    <c:v>2019</c:v>
                  </c:pt>
                  <c:pt idx="54">
                    <c:v>2020</c:v>
                  </c:pt>
                  <c:pt idx="55">
                    <c:v>2010</c:v>
                  </c:pt>
                  <c:pt idx="56">
                    <c:v>2011</c:v>
                  </c:pt>
                  <c:pt idx="57">
                    <c:v>2012</c:v>
                  </c:pt>
                  <c:pt idx="58">
                    <c:v>2013</c:v>
                  </c:pt>
                  <c:pt idx="59">
                    <c:v>2014</c:v>
                  </c:pt>
                  <c:pt idx="60">
                    <c:v>2015</c:v>
                  </c:pt>
                  <c:pt idx="61">
                    <c:v>2016</c:v>
                  </c:pt>
                  <c:pt idx="62">
                    <c:v>2017</c:v>
                  </c:pt>
                  <c:pt idx="63">
                    <c:v>2018</c:v>
                  </c:pt>
                  <c:pt idx="64">
                    <c:v>2019</c:v>
                  </c:pt>
                  <c:pt idx="65">
                    <c:v>2020</c:v>
                  </c:pt>
                  <c:pt idx="66">
                    <c:v>2010</c:v>
                  </c:pt>
                  <c:pt idx="67">
                    <c:v>2011</c:v>
                  </c:pt>
                  <c:pt idx="68">
                    <c:v>2012</c:v>
                  </c:pt>
                  <c:pt idx="69">
                    <c:v>2013</c:v>
                  </c:pt>
                  <c:pt idx="70">
                    <c:v>2014</c:v>
                  </c:pt>
                  <c:pt idx="71">
                    <c:v>2015</c:v>
                  </c:pt>
                  <c:pt idx="72">
                    <c:v>2016</c:v>
                  </c:pt>
                  <c:pt idx="73">
                    <c:v>2017</c:v>
                  </c:pt>
                  <c:pt idx="74">
                    <c:v>2018</c:v>
                  </c:pt>
                  <c:pt idx="75">
                    <c:v>2019</c:v>
                  </c:pt>
                  <c:pt idx="76">
                    <c:v>2020</c:v>
                  </c:pt>
                </c:lvl>
                <c:lvl>
                  <c:pt idx="0">
                    <c:v>First-Party OS/Applications</c:v>
                  </c:pt>
                  <c:pt idx="11">
                    <c:v>First-Party Firmware</c:v>
                  </c:pt>
                  <c:pt idx="22">
                    <c:v>Third-Party Application</c:v>
                  </c:pt>
                  <c:pt idx="33">
                    <c:v>Third-Party Firmware</c:v>
                  </c:pt>
                  <c:pt idx="44">
                    <c:v>OSS</c:v>
                  </c:pt>
                  <c:pt idx="55">
                    <c:v>Attacker Application</c:v>
                  </c:pt>
                  <c:pt idx="66">
                    <c:v>Unknown/NA</c:v>
                  </c:pt>
                </c:lvl>
              </c:multiLvlStrCache>
            </c:multiLvlStrRef>
          </c:cat>
          <c:val>
            <c:numRef>
              <c:f>'Chart Tables'!$G$107:$G$183</c:f>
              <c:numCache>
                <c:formatCode>General</c:formatCode>
                <c:ptCount val="7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2</c:v>
                </c:pt>
                <c:pt idx="29">
                  <c:v>2</c:v>
                </c:pt>
                <c:pt idx="30">
                  <c:v>1</c:v>
                </c:pt>
                <c:pt idx="31">
                  <c:v>1</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1</c:v>
                </c:pt>
                <c:pt idx="56">
                  <c:v>1</c:v>
                </c:pt>
                <c:pt idx="57">
                  <c:v>0</c:v>
                </c:pt>
                <c:pt idx="58">
                  <c:v>0</c:v>
                </c:pt>
                <c:pt idx="59">
                  <c:v>0</c:v>
                </c:pt>
                <c:pt idx="60">
                  <c:v>0</c:v>
                </c:pt>
                <c:pt idx="61">
                  <c:v>0</c:v>
                </c:pt>
                <c:pt idx="62">
                  <c:v>1</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numCache>
            </c:numRef>
          </c:val>
          <c:extLst>
            <c:ext xmlns:c16="http://schemas.microsoft.com/office/drawing/2014/chart" uri="{C3380CC4-5D6E-409C-BE32-E72D297353CC}">
              <c16:uniqueId val="{00000003-2844-405E-9DCB-1004C03F122F}"/>
            </c:ext>
          </c:extLst>
        </c:ser>
        <c:ser>
          <c:idx val="4"/>
          <c:order val="4"/>
          <c:tx>
            <c:strRef>
              <c:f>'Chart Tables'!$H$106</c:f>
              <c:strCache>
                <c:ptCount val="1"/>
                <c:pt idx="0">
                  <c:v>Open-Source Dependency</c:v>
                </c:pt>
              </c:strCache>
            </c:strRef>
          </c:tx>
          <c:spPr>
            <a:solidFill>
              <a:schemeClr val="accent5"/>
            </a:solidFill>
            <a:ln>
              <a:noFill/>
            </a:ln>
            <a:effectLst/>
          </c:spPr>
          <c:invertIfNegative val="0"/>
          <c:cat>
            <c:multiLvlStrRef>
              <c:f>'Chart Tables'!$B$107:$C$185</c:f>
              <c:multiLvlStrCache>
                <c:ptCount val="77"/>
                <c:lvl>
                  <c:pt idx="0">
                    <c:v>2010</c:v>
                  </c:pt>
                  <c:pt idx="1">
                    <c:v>2011</c:v>
                  </c:pt>
                  <c:pt idx="2">
                    <c:v>2012</c:v>
                  </c:pt>
                  <c:pt idx="3">
                    <c:v>2013</c:v>
                  </c:pt>
                  <c:pt idx="4">
                    <c:v>2014</c:v>
                  </c:pt>
                  <c:pt idx="5">
                    <c:v>2015</c:v>
                  </c:pt>
                  <c:pt idx="6">
                    <c:v>2016</c:v>
                  </c:pt>
                  <c:pt idx="7">
                    <c:v>2017</c:v>
                  </c:pt>
                  <c:pt idx="8">
                    <c:v>2018</c:v>
                  </c:pt>
                  <c:pt idx="9">
                    <c:v>2019</c:v>
                  </c:pt>
                  <c:pt idx="10">
                    <c:v>2020</c:v>
                  </c:pt>
                  <c:pt idx="11">
                    <c:v>2010</c:v>
                  </c:pt>
                  <c:pt idx="12">
                    <c:v>2011</c:v>
                  </c:pt>
                  <c:pt idx="13">
                    <c:v>2012</c:v>
                  </c:pt>
                  <c:pt idx="14">
                    <c:v>2013</c:v>
                  </c:pt>
                  <c:pt idx="15">
                    <c:v>2014</c:v>
                  </c:pt>
                  <c:pt idx="16">
                    <c:v>2015</c:v>
                  </c:pt>
                  <c:pt idx="17">
                    <c:v>2016</c:v>
                  </c:pt>
                  <c:pt idx="18">
                    <c:v>2017</c:v>
                  </c:pt>
                  <c:pt idx="19">
                    <c:v>2018</c:v>
                  </c:pt>
                  <c:pt idx="20">
                    <c:v>2019</c:v>
                  </c:pt>
                  <c:pt idx="21">
                    <c:v>2020</c:v>
                  </c:pt>
                  <c:pt idx="22">
                    <c:v>2010</c:v>
                  </c:pt>
                  <c:pt idx="23">
                    <c:v>2011</c:v>
                  </c:pt>
                  <c:pt idx="24">
                    <c:v>2012</c:v>
                  </c:pt>
                  <c:pt idx="25">
                    <c:v>2013</c:v>
                  </c:pt>
                  <c:pt idx="26">
                    <c:v>2014</c:v>
                  </c:pt>
                  <c:pt idx="27">
                    <c:v>2015</c:v>
                  </c:pt>
                  <c:pt idx="28">
                    <c:v>2016</c:v>
                  </c:pt>
                  <c:pt idx="29">
                    <c:v>2017</c:v>
                  </c:pt>
                  <c:pt idx="30">
                    <c:v>2018</c:v>
                  </c:pt>
                  <c:pt idx="31">
                    <c:v>2019</c:v>
                  </c:pt>
                  <c:pt idx="32">
                    <c:v>2020</c:v>
                  </c:pt>
                  <c:pt idx="33">
                    <c:v>2010</c:v>
                  </c:pt>
                  <c:pt idx="34">
                    <c:v>2011</c:v>
                  </c:pt>
                  <c:pt idx="35">
                    <c:v>2012</c:v>
                  </c:pt>
                  <c:pt idx="36">
                    <c:v>2013</c:v>
                  </c:pt>
                  <c:pt idx="37">
                    <c:v>2014</c:v>
                  </c:pt>
                  <c:pt idx="38">
                    <c:v>2015</c:v>
                  </c:pt>
                  <c:pt idx="39">
                    <c:v>2016</c:v>
                  </c:pt>
                  <c:pt idx="40">
                    <c:v>2017</c:v>
                  </c:pt>
                  <c:pt idx="41">
                    <c:v>2018</c:v>
                  </c:pt>
                  <c:pt idx="42">
                    <c:v>2019</c:v>
                  </c:pt>
                  <c:pt idx="43">
                    <c:v>2020</c:v>
                  </c:pt>
                  <c:pt idx="44">
                    <c:v>2010</c:v>
                  </c:pt>
                  <c:pt idx="45">
                    <c:v>2011</c:v>
                  </c:pt>
                  <c:pt idx="46">
                    <c:v>2012</c:v>
                  </c:pt>
                  <c:pt idx="47">
                    <c:v>2013</c:v>
                  </c:pt>
                  <c:pt idx="48">
                    <c:v>2014</c:v>
                  </c:pt>
                  <c:pt idx="49">
                    <c:v>2015</c:v>
                  </c:pt>
                  <c:pt idx="50">
                    <c:v>2016</c:v>
                  </c:pt>
                  <c:pt idx="51">
                    <c:v>2017</c:v>
                  </c:pt>
                  <c:pt idx="52">
                    <c:v>2018</c:v>
                  </c:pt>
                  <c:pt idx="53">
                    <c:v>2019</c:v>
                  </c:pt>
                  <c:pt idx="54">
                    <c:v>2020</c:v>
                  </c:pt>
                  <c:pt idx="55">
                    <c:v>2010</c:v>
                  </c:pt>
                  <c:pt idx="56">
                    <c:v>2011</c:v>
                  </c:pt>
                  <c:pt idx="57">
                    <c:v>2012</c:v>
                  </c:pt>
                  <c:pt idx="58">
                    <c:v>2013</c:v>
                  </c:pt>
                  <c:pt idx="59">
                    <c:v>2014</c:v>
                  </c:pt>
                  <c:pt idx="60">
                    <c:v>2015</c:v>
                  </c:pt>
                  <c:pt idx="61">
                    <c:v>2016</c:v>
                  </c:pt>
                  <c:pt idx="62">
                    <c:v>2017</c:v>
                  </c:pt>
                  <c:pt idx="63">
                    <c:v>2018</c:v>
                  </c:pt>
                  <c:pt idx="64">
                    <c:v>2019</c:v>
                  </c:pt>
                  <c:pt idx="65">
                    <c:v>2020</c:v>
                  </c:pt>
                  <c:pt idx="66">
                    <c:v>2010</c:v>
                  </c:pt>
                  <c:pt idx="67">
                    <c:v>2011</c:v>
                  </c:pt>
                  <c:pt idx="68">
                    <c:v>2012</c:v>
                  </c:pt>
                  <c:pt idx="69">
                    <c:v>2013</c:v>
                  </c:pt>
                  <c:pt idx="70">
                    <c:v>2014</c:v>
                  </c:pt>
                  <c:pt idx="71">
                    <c:v>2015</c:v>
                  </c:pt>
                  <c:pt idx="72">
                    <c:v>2016</c:v>
                  </c:pt>
                  <c:pt idx="73">
                    <c:v>2017</c:v>
                  </c:pt>
                  <c:pt idx="74">
                    <c:v>2018</c:v>
                  </c:pt>
                  <c:pt idx="75">
                    <c:v>2019</c:v>
                  </c:pt>
                  <c:pt idx="76">
                    <c:v>2020</c:v>
                  </c:pt>
                </c:lvl>
                <c:lvl>
                  <c:pt idx="0">
                    <c:v>First-Party OS/Applications</c:v>
                  </c:pt>
                  <c:pt idx="11">
                    <c:v>First-Party Firmware</c:v>
                  </c:pt>
                  <c:pt idx="22">
                    <c:v>Third-Party Application</c:v>
                  </c:pt>
                  <c:pt idx="33">
                    <c:v>Third-Party Firmware</c:v>
                  </c:pt>
                  <c:pt idx="44">
                    <c:v>OSS</c:v>
                  </c:pt>
                  <c:pt idx="55">
                    <c:v>Attacker Application</c:v>
                  </c:pt>
                  <c:pt idx="66">
                    <c:v>Unknown/NA</c:v>
                  </c:pt>
                </c:lvl>
              </c:multiLvlStrCache>
            </c:multiLvlStrRef>
          </c:cat>
          <c:val>
            <c:numRef>
              <c:f>'Chart Tables'!$H$107:$H$183</c:f>
              <c:numCache>
                <c:formatCode>General</c:formatCode>
                <c:ptCount val="77"/>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1</c:v>
                </c:pt>
                <c:pt idx="44">
                  <c:v>0</c:v>
                </c:pt>
                <c:pt idx="45">
                  <c:v>0</c:v>
                </c:pt>
                <c:pt idx="46">
                  <c:v>0</c:v>
                </c:pt>
                <c:pt idx="47">
                  <c:v>1</c:v>
                </c:pt>
                <c:pt idx="48">
                  <c:v>1</c:v>
                </c:pt>
                <c:pt idx="49">
                  <c:v>0</c:v>
                </c:pt>
                <c:pt idx="50">
                  <c:v>2</c:v>
                </c:pt>
                <c:pt idx="51">
                  <c:v>2</c:v>
                </c:pt>
                <c:pt idx="52">
                  <c:v>13</c:v>
                </c:pt>
                <c:pt idx="53">
                  <c:v>8</c:v>
                </c:pt>
                <c:pt idx="54">
                  <c:v>6</c:v>
                </c:pt>
                <c:pt idx="55">
                  <c:v>0</c:v>
                </c:pt>
                <c:pt idx="56">
                  <c:v>0</c:v>
                </c:pt>
                <c:pt idx="57">
                  <c:v>0</c:v>
                </c:pt>
                <c:pt idx="58">
                  <c:v>0</c:v>
                </c:pt>
                <c:pt idx="59">
                  <c:v>0</c:v>
                </c:pt>
                <c:pt idx="60">
                  <c:v>0</c:v>
                </c:pt>
                <c:pt idx="61">
                  <c:v>1</c:v>
                </c:pt>
                <c:pt idx="62">
                  <c:v>2</c:v>
                </c:pt>
                <c:pt idx="63">
                  <c:v>2</c:v>
                </c:pt>
                <c:pt idx="64">
                  <c:v>2</c:v>
                </c:pt>
                <c:pt idx="65">
                  <c:v>2</c:v>
                </c:pt>
                <c:pt idx="66">
                  <c:v>0</c:v>
                </c:pt>
                <c:pt idx="67">
                  <c:v>0</c:v>
                </c:pt>
                <c:pt idx="68">
                  <c:v>0</c:v>
                </c:pt>
                <c:pt idx="69">
                  <c:v>0</c:v>
                </c:pt>
                <c:pt idx="70">
                  <c:v>0</c:v>
                </c:pt>
                <c:pt idx="71">
                  <c:v>0</c:v>
                </c:pt>
                <c:pt idx="72">
                  <c:v>0</c:v>
                </c:pt>
                <c:pt idx="73">
                  <c:v>0</c:v>
                </c:pt>
                <c:pt idx="74">
                  <c:v>0</c:v>
                </c:pt>
                <c:pt idx="75">
                  <c:v>0</c:v>
                </c:pt>
                <c:pt idx="76">
                  <c:v>0</c:v>
                </c:pt>
              </c:numCache>
            </c:numRef>
          </c:val>
          <c:extLst>
            <c:ext xmlns:c16="http://schemas.microsoft.com/office/drawing/2014/chart" uri="{C3380CC4-5D6E-409C-BE32-E72D297353CC}">
              <c16:uniqueId val="{00000004-2844-405E-9DCB-1004C03F122F}"/>
            </c:ext>
          </c:extLst>
        </c:ser>
        <c:ser>
          <c:idx val="5"/>
          <c:order val="5"/>
          <c:tx>
            <c:strRef>
              <c:f>'Chart Tables'!$I$106</c:f>
              <c:strCache>
                <c:ptCount val="1"/>
                <c:pt idx="0">
                  <c:v>Worm Component</c:v>
                </c:pt>
              </c:strCache>
            </c:strRef>
          </c:tx>
          <c:spPr>
            <a:solidFill>
              <a:schemeClr val="accent6"/>
            </a:solidFill>
            <a:ln>
              <a:noFill/>
            </a:ln>
            <a:effectLst/>
          </c:spPr>
          <c:invertIfNegative val="0"/>
          <c:cat>
            <c:multiLvlStrRef>
              <c:f>'Chart Tables'!$B$107:$C$185</c:f>
              <c:multiLvlStrCache>
                <c:ptCount val="77"/>
                <c:lvl>
                  <c:pt idx="0">
                    <c:v>2010</c:v>
                  </c:pt>
                  <c:pt idx="1">
                    <c:v>2011</c:v>
                  </c:pt>
                  <c:pt idx="2">
                    <c:v>2012</c:v>
                  </c:pt>
                  <c:pt idx="3">
                    <c:v>2013</c:v>
                  </c:pt>
                  <c:pt idx="4">
                    <c:v>2014</c:v>
                  </c:pt>
                  <c:pt idx="5">
                    <c:v>2015</c:v>
                  </c:pt>
                  <c:pt idx="6">
                    <c:v>2016</c:v>
                  </c:pt>
                  <c:pt idx="7">
                    <c:v>2017</c:v>
                  </c:pt>
                  <c:pt idx="8">
                    <c:v>2018</c:v>
                  </c:pt>
                  <c:pt idx="9">
                    <c:v>2019</c:v>
                  </c:pt>
                  <c:pt idx="10">
                    <c:v>2020</c:v>
                  </c:pt>
                  <c:pt idx="11">
                    <c:v>2010</c:v>
                  </c:pt>
                  <c:pt idx="12">
                    <c:v>2011</c:v>
                  </c:pt>
                  <c:pt idx="13">
                    <c:v>2012</c:v>
                  </c:pt>
                  <c:pt idx="14">
                    <c:v>2013</c:v>
                  </c:pt>
                  <c:pt idx="15">
                    <c:v>2014</c:v>
                  </c:pt>
                  <c:pt idx="16">
                    <c:v>2015</c:v>
                  </c:pt>
                  <c:pt idx="17">
                    <c:v>2016</c:v>
                  </c:pt>
                  <c:pt idx="18">
                    <c:v>2017</c:v>
                  </c:pt>
                  <c:pt idx="19">
                    <c:v>2018</c:v>
                  </c:pt>
                  <c:pt idx="20">
                    <c:v>2019</c:v>
                  </c:pt>
                  <c:pt idx="21">
                    <c:v>2020</c:v>
                  </c:pt>
                  <c:pt idx="22">
                    <c:v>2010</c:v>
                  </c:pt>
                  <c:pt idx="23">
                    <c:v>2011</c:v>
                  </c:pt>
                  <c:pt idx="24">
                    <c:v>2012</c:v>
                  </c:pt>
                  <c:pt idx="25">
                    <c:v>2013</c:v>
                  </c:pt>
                  <c:pt idx="26">
                    <c:v>2014</c:v>
                  </c:pt>
                  <c:pt idx="27">
                    <c:v>2015</c:v>
                  </c:pt>
                  <c:pt idx="28">
                    <c:v>2016</c:v>
                  </c:pt>
                  <c:pt idx="29">
                    <c:v>2017</c:v>
                  </c:pt>
                  <c:pt idx="30">
                    <c:v>2018</c:v>
                  </c:pt>
                  <c:pt idx="31">
                    <c:v>2019</c:v>
                  </c:pt>
                  <c:pt idx="32">
                    <c:v>2020</c:v>
                  </c:pt>
                  <c:pt idx="33">
                    <c:v>2010</c:v>
                  </c:pt>
                  <c:pt idx="34">
                    <c:v>2011</c:v>
                  </c:pt>
                  <c:pt idx="35">
                    <c:v>2012</c:v>
                  </c:pt>
                  <c:pt idx="36">
                    <c:v>2013</c:v>
                  </c:pt>
                  <c:pt idx="37">
                    <c:v>2014</c:v>
                  </c:pt>
                  <c:pt idx="38">
                    <c:v>2015</c:v>
                  </c:pt>
                  <c:pt idx="39">
                    <c:v>2016</c:v>
                  </c:pt>
                  <c:pt idx="40">
                    <c:v>2017</c:v>
                  </c:pt>
                  <c:pt idx="41">
                    <c:v>2018</c:v>
                  </c:pt>
                  <c:pt idx="42">
                    <c:v>2019</c:v>
                  </c:pt>
                  <c:pt idx="43">
                    <c:v>2020</c:v>
                  </c:pt>
                  <c:pt idx="44">
                    <c:v>2010</c:v>
                  </c:pt>
                  <c:pt idx="45">
                    <c:v>2011</c:v>
                  </c:pt>
                  <c:pt idx="46">
                    <c:v>2012</c:v>
                  </c:pt>
                  <c:pt idx="47">
                    <c:v>2013</c:v>
                  </c:pt>
                  <c:pt idx="48">
                    <c:v>2014</c:v>
                  </c:pt>
                  <c:pt idx="49">
                    <c:v>2015</c:v>
                  </c:pt>
                  <c:pt idx="50">
                    <c:v>2016</c:v>
                  </c:pt>
                  <c:pt idx="51">
                    <c:v>2017</c:v>
                  </c:pt>
                  <c:pt idx="52">
                    <c:v>2018</c:v>
                  </c:pt>
                  <c:pt idx="53">
                    <c:v>2019</c:v>
                  </c:pt>
                  <c:pt idx="54">
                    <c:v>2020</c:v>
                  </c:pt>
                  <c:pt idx="55">
                    <c:v>2010</c:v>
                  </c:pt>
                  <c:pt idx="56">
                    <c:v>2011</c:v>
                  </c:pt>
                  <c:pt idx="57">
                    <c:v>2012</c:v>
                  </c:pt>
                  <c:pt idx="58">
                    <c:v>2013</c:v>
                  </c:pt>
                  <c:pt idx="59">
                    <c:v>2014</c:v>
                  </c:pt>
                  <c:pt idx="60">
                    <c:v>2015</c:v>
                  </c:pt>
                  <c:pt idx="61">
                    <c:v>2016</c:v>
                  </c:pt>
                  <c:pt idx="62">
                    <c:v>2017</c:v>
                  </c:pt>
                  <c:pt idx="63">
                    <c:v>2018</c:v>
                  </c:pt>
                  <c:pt idx="64">
                    <c:v>2019</c:v>
                  </c:pt>
                  <c:pt idx="65">
                    <c:v>2020</c:v>
                  </c:pt>
                  <c:pt idx="66">
                    <c:v>2010</c:v>
                  </c:pt>
                  <c:pt idx="67">
                    <c:v>2011</c:v>
                  </c:pt>
                  <c:pt idx="68">
                    <c:v>2012</c:v>
                  </c:pt>
                  <c:pt idx="69">
                    <c:v>2013</c:v>
                  </c:pt>
                  <c:pt idx="70">
                    <c:v>2014</c:v>
                  </c:pt>
                  <c:pt idx="71">
                    <c:v>2015</c:v>
                  </c:pt>
                  <c:pt idx="72">
                    <c:v>2016</c:v>
                  </c:pt>
                  <c:pt idx="73">
                    <c:v>2017</c:v>
                  </c:pt>
                  <c:pt idx="74">
                    <c:v>2018</c:v>
                  </c:pt>
                  <c:pt idx="75">
                    <c:v>2019</c:v>
                  </c:pt>
                  <c:pt idx="76">
                    <c:v>2020</c:v>
                  </c:pt>
                </c:lvl>
                <c:lvl>
                  <c:pt idx="0">
                    <c:v>First-Party OS/Applications</c:v>
                  </c:pt>
                  <c:pt idx="11">
                    <c:v>First-Party Firmware</c:v>
                  </c:pt>
                  <c:pt idx="22">
                    <c:v>Third-Party Application</c:v>
                  </c:pt>
                  <c:pt idx="33">
                    <c:v>Third-Party Firmware</c:v>
                  </c:pt>
                  <c:pt idx="44">
                    <c:v>OSS</c:v>
                  </c:pt>
                  <c:pt idx="55">
                    <c:v>Attacker Application</c:v>
                  </c:pt>
                  <c:pt idx="66">
                    <c:v>Unknown/NA</c:v>
                  </c:pt>
                </c:lvl>
              </c:multiLvlStrCache>
            </c:multiLvlStrRef>
          </c:cat>
          <c:val>
            <c:numRef>
              <c:f>'Chart Tables'!$I$107:$I$183</c:f>
              <c:numCache>
                <c:formatCode>General</c:formatCode>
                <c:ptCount val="77"/>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1</c:v>
                </c:pt>
                <c:pt idx="23">
                  <c:v>0</c:v>
                </c:pt>
                <c:pt idx="24">
                  <c:v>0</c:v>
                </c:pt>
                <c:pt idx="25">
                  <c:v>0</c:v>
                </c:pt>
                <c:pt idx="26">
                  <c:v>0</c:v>
                </c:pt>
                <c:pt idx="27">
                  <c:v>1</c:v>
                </c:pt>
                <c:pt idx="28">
                  <c:v>0</c:v>
                </c:pt>
                <c:pt idx="29">
                  <c:v>1</c:v>
                </c:pt>
                <c:pt idx="30">
                  <c:v>0</c:v>
                </c:pt>
                <c:pt idx="31">
                  <c:v>0</c:v>
                </c:pt>
                <c:pt idx="32">
                  <c:v>0</c:v>
                </c:pt>
                <c:pt idx="33">
                  <c:v>1</c:v>
                </c:pt>
                <c:pt idx="34">
                  <c:v>0</c:v>
                </c:pt>
                <c:pt idx="35">
                  <c:v>0</c:v>
                </c:pt>
                <c:pt idx="36">
                  <c:v>0</c:v>
                </c:pt>
                <c:pt idx="37">
                  <c:v>0</c:v>
                </c:pt>
                <c:pt idx="38">
                  <c:v>1</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1</c:v>
                </c:pt>
                <c:pt idx="75">
                  <c:v>0</c:v>
                </c:pt>
                <c:pt idx="76">
                  <c:v>0</c:v>
                </c:pt>
              </c:numCache>
            </c:numRef>
          </c:val>
          <c:extLst>
            <c:ext xmlns:c16="http://schemas.microsoft.com/office/drawing/2014/chart" uri="{C3380CC4-5D6E-409C-BE32-E72D297353CC}">
              <c16:uniqueId val="{00000005-2844-405E-9DCB-1004C03F122F}"/>
            </c:ext>
          </c:extLst>
        </c:ser>
        <c:ser>
          <c:idx val="6"/>
          <c:order val="6"/>
          <c:tx>
            <c:strRef>
              <c:f>'Chart Tables'!$J$106</c:f>
              <c:strCache>
                <c:ptCount val="1"/>
                <c:pt idx="0">
                  <c:v>Hardware Component</c:v>
                </c:pt>
              </c:strCache>
            </c:strRef>
          </c:tx>
          <c:spPr>
            <a:solidFill>
              <a:schemeClr val="accent1">
                <a:lumMod val="60000"/>
              </a:schemeClr>
            </a:solidFill>
            <a:ln>
              <a:noFill/>
            </a:ln>
            <a:effectLst/>
          </c:spPr>
          <c:invertIfNegative val="0"/>
          <c:cat>
            <c:multiLvlStrRef>
              <c:f>'Chart Tables'!$B$107:$C$185</c:f>
              <c:multiLvlStrCache>
                <c:ptCount val="77"/>
                <c:lvl>
                  <c:pt idx="0">
                    <c:v>2010</c:v>
                  </c:pt>
                  <c:pt idx="1">
                    <c:v>2011</c:v>
                  </c:pt>
                  <c:pt idx="2">
                    <c:v>2012</c:v>
                  </c:pt>
                  <c:pt idx="3">
                    <c:v>2013</c:v>
                  </c:pt>
                  <c:pt idx="4">
                    <c:v>2014</c:v>
                  </c:pt>
                  <c:pt idx="5">
                    <c:v>2015</c:v>
                  </c:pt>
                  <c:pt idx="6">
                    <c:v>2016</c:v>
                  </c:pt>
                  <c:pt idx="7">
                    <c:v>2017</c:v>
                  </c:pt>
                  <c:pt idx="8">
                    <c:v>2018</c:v>
                  </c:pt>
                  <c:pt idx="9">
                    <c:v>2019</c:v>
                  </c:pt>
                  <c:pt idx="10">
                    <c:v>2020</c:v>
                  </c:pt>
                  <c:pt idx="11">
                    <c:v>2010</c:v>
                  </c:pt>
                  <c:pt idx="12">
                    <c:v>2011</c:v>
                  </c:pt>
                  <c:pt idx="13">
                    <c:v>2012</c:v>
                  </c:pt>
                  <c:pt idx="14">
                    <c:v>2013</c:v>
                  </c:pt>
                  <c:pt idx="15">
                    <c:v>2014</c:v>
                  </c:pt>
                  <c:pt idx="16">
                    <c:v>2015</c:v>
                  </c:pt>
                  <c:pt idx="17">
                    <c:v>2016</c:v>
                  </c:pt>
                  <c:pt idx="18">
                    <c:v>2017</c:v>
                  </c:pt>
                  <c:pt idx="19">
                    <c:v>2018</c:v>
                  </c:pt>
                  <c:pt idx="20">
                    <c:v>2019</c:v>
                  </c:pt>
                  <c:pt idx="21">
                    <c:v>2020</c:v>
                  </c:pt>
                  <c:pt idx="22">
                    <c:v>2010</c:v>
                  </c:pt>
                  <c:pt idx="23">
                    <c:v>2011</c:v>
                  </c:pt>
                  <c:pt idx="24">
                    <c:v>2012</c:v>
                  </c:pt>
                  <c:pt idx="25">
                    <c:v>2013</c:v>
                  </c:pt>
                  <c:pt idx="26">
                    <c:v>2014</c:v>
                  </c:pt>
                  <c:pt idx="27">
                    <c:v>2015</c:v>
                  </c:pt>
                  <c:pt idx="28">
                    <c:v>2016</c:v>
                  </c:pt>
                  <c:pt idx="29">
                    <c:v>2017</c:v>
                  </c:pt>
                  <c:pt idx="30">
                    <c:v>2018</c:v>
                  </c:pt>
                  <c:pt idx="31">
                    <c:v>2019</c:v>
                  </c:pt>
                  <c:pt idx="32">
                    <c:v>2020</c:v>
                  </c:pt>
                  <c:pt idx="33">
                    <c:v>2010</c:v>
                  </c:pt>
                  <c:pt idx="34">
                    <c:v>2011</c:v>
                  </c:pt>
                  <c:pt idx="35">
                    <c:v>2012</c:v>
                  </c:pt>
                  <c:pt idx="36">
                    <c:v>2013</c:v>
                  </c:pt>
                  <c:pt idx="37">
                    <c:v>2014</c:v>
                  </c:pt>
                  <c:pt idx="38">
                    <c:v>2015</c:v>
                  </c:pt>
                  <c:pt idx="39">
                    <c:v>2016</c:v>
                  </c:pt>
                  <c:pt idx="40">
                    <c:v>2017</c:v>
                  </c:pt>
                  <c:pt idx="41">
                    <c:v>2018</c:v>
                  </c:pt>
                  <c:pt idx="42">
                    <c:v>2019</c:v>
                  </c:pt>
                  <c:pt idx="43">
                    <c:v>2020</c:v>
                  </c:pt>
                  <c:pt idx="44">
                    <c:v>2010</c:v>
                  </c:pt>
                  <c:pt idx="45">
                    <c:v>2011</c:v>
                  </c:pt>
                  <c:pt idx="46">
                    <c:v>2012</c:v>
                  </c:pt>
                  <c:pt idx="47">
                    <c:v>2013</c:v>
                  </c:pt>
                  <c:pt idx="48">
                    <c:v>2014</c:v>
                  </c:pt>
                  <c:pt idx="49">
                    <c:v>2015</c:v>
                  </c:pt>
                  <c:pt idx="50">
                    <c:v>2016</c:v>
                  </c:pt>
                  <c:pt idx="51">
                    <c:v>2017</c:v>
                  </c:pt>
                  <c:pt idx="52">
                    <c:v>2018</c:v>
                  </c:pt>
                  <c:pt idx="53">
                    <c:v>2019</c:v>
                  </c:pt>
                  <c:pt idx="54">
                    <c:v>2020</c:v>
                  </c:pt>
                  <c:pt idx="55">
                    <c:v>2010</c:v>
                  </c:pt>
                  <c:pt idx="56">
                    <c:v>2011</c:v>
                  </c:pt>
                  <c:pt idx="57">
                    <c:v>2012</c:v>
                  </c:pt>
                  <c:pt idx="58">
                    <c:v>2013</c:v>
                  </c:pt>
                  <c:pt idx="59">
                    <c:v>2014</c:v>
                  </c:pt>
                  <c:pt idx="60">
                    <c:v>2015</c:v>
                  </c:pt>
                  <c:pt idx="61">
                    <c:v>2016</c:v>
                  </c:pt>
                  <c:pt idx="62">
                    <c:v>2017</c:v>
                  </c:pt>
                  <c:pt idx="63">
                    <c:v>2018</c:v>
                  </c:pt>
                  <c:pt idx="64">
                    <c:v>2019</c:v>
                  </c:pt>
                  <c:pt idx="65">
                    <c:v>2020</c:v>
                  </c:pt>
                  <c:pt idx="66">
                    <c:v>2010</c:v>
                  </c:pt>
                  <c:pt idx="67">
                    <c:v>2011</c:v>
                  </c:pt>
                  <c:pt idx="68">
                    <c:v>2012</c:v>
                  </c:pt>
                  <c:pt idx="69">
                    <c:v>2013</c:v>
                  </c:pt>
                  <c:pt idx="70">
                    <c:v>2014</c:v>
                  </c:pt>
                  <c:pt idx="71">
                    <c:v>2015</c:v>
                  </c:pt>
                  <c:pt idx="72">
                    <c:v>2016</c:v>
                  </c:pt>
                  <c:pt idx="73">
                    <c:v>2017</c:v>
                  </c:pt>
                  <c:pt idx="74">
                    <c:v>2018</c:v>
                  </c:pt>
                  <c:pt idx="75">
                    <c:v>2019</c:v>
                  </c:pt>
                  <c:pt idx="76">
                    <c:v>2020</c:v>
                  </c:pt>
                </c:lvl>
                <c:lvl>
                  <c:pt idx="0">
                    <c:v>First-Party OS/Applications</c:v>
                  </c:pt>
                  <c:pt idx="11">
                    <c:v>First-Party Firmware</c:v>
                  </c:pt>
                  <c:pt idx="22">
                    <c:v>Third-Party Application</c:v>
                  </c:pt>
                  <c:pt idx="33">
                    <c:v>Third-Party Firmware</c:v>
                  </c:pt>
                  <c:pt idx="44">
                    <c:v>OSS</c:v>
                  </c:pt>
                  <c:pt idx="55">
                    <c:v>Attacker Application</c:v>
                  </c:pt>
                  <c:pt idx="66">
                    <c:v>Unknown/NA</c:v>
                  </c:pt>
                </c:lvl>
              </c:multiLvlStrCache>
            </c:multiLvlStrRef>
          </c:cat>
          <c:val>
            <c:numRef>
              <c:f>'Chart Tables'!$J$107:$J$183</c:f>
              <c:numCache>
                <c:formatCode>General</c:formatCode>
                <c:ptCount val="77"/>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1</c:v>
                </c:pt>
                <c:pt idx="23">
                  <c:v>0</c:v>
                </c:pt>
                <c:pt idx="24">
                  <c:v>0</c:v>
                </c:pt>
                <c:pt idx="25">
                  <c:v>0</c:v>
                </c:pt>
                <c:pt idx="26">
                  <c:v>0</c:v>
                </c:pt>
                <c:pt idx="27">
                  <c:v>1</c:v>
                </c:pt>
                <c:pt idx="28">
                  <c:v>0</c:v>
                </c:pt>
                <c:pt idx="29">
                  <c:v>0</c:v>
                </c:pt>
                <c:pt idx="30">
                  <c:v>0</c:v>
                </c:pt>
                <c:pt idx="31">
                  <c:v>0</c:v>
                </c:pt>
                <c:pt idx="32">
                  <c:v>0</c:v>
                </c:pt>
                <c:pt idx="33">
                  <c:v>1</c:v>
                </c:pt>
                <c:pt idx="34">
                  <c:v>0</c:v>
                </c:pt>
                <c:pt idx="35">
                  <c:v>0</c:v>
                </c:pt>
                <c:pt idx="36">
                  <c:v>1</c:v>
                </c:pt>
                <c:pt idx="37">
                  <c:v>0</c:v>
                </c:pt>
                <c:pt idx="38">
                  <c:v>1</c:v>
                </c:pt>
                <c:pt idx="39">
                  <c:v>0</c:v>
                </c:pt>
                <c:pt idx="40">
                  <c:v>0</c:v>
                </c:pt>
                <c:pt idx="41">
                  <c:v>0</c:v>
                </c:pt>
                <c:pt idx="42">
                  <c:v>0</c:v>
                </c:pt>
                <c:pt idx="43">
                  <c:v>1</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1</c:v>
                </c:pt>
                <c:pt idx="75">
                  <c:v>0</c:v>
                </c:pt>
                <c:pt idx="76">
                  <c:v>0</c:v>
                </c:pt>
              </c:numCache>
            </c:numRef>
          </c:val>
          <c:extLst>
            <c:ext xmlns:c16="http://schemas.microsoft.com/office/drawing/2014/chart" uri="{C3380CC4-5D6E-409C-BE32-E72D297353CC}">
              <c16:uniqueId val="{00000006-2844-405E-9DCB-1004C03F122F}"/>
            </c:ext>
          </c:extLst>
        </c:ser>
        <c:ser>
          <c:idx val="7"/>
          <c:order val="7"/>
          <c:tx>
            <c:strRef>
              <c:f>'Chart Tables'!$K$106</c:f>
              <c:strCache>
                <c:ptCount val="1"/>
                <c:pt idx="0">
                  <c:v>Direct Download</c:v>
                </c:pt>
              </c:strCache>
            </c:strRef>
          </c:tx>
          <c:spPr>
            <a:solidFill>
              <a:schemeClr val="accent2">
                <a:lumMod val="60000"/>
              </a:schemeClr>
            </a:solidFill>
            <a:ln>
              <a:noFill/>
            </a:ln>
            <a:effectLst/>
          </c:spPr>
          <c:invertIfNegative val="0"/>
          <c:cat>
            <c:multiLvlStrRef>
              <c:f>'Chart Tables'!$B$107:$C$185</c:f>
              <c:multiLvlStrCache>
                <c:ptCount val="77"/>
                <c:lvl>
                  <c:pt idx="0">
                    <c:v>2010</c:v>
                  </c:pt>
                  <c:pt idx="1">
                    <c:v>2011</c:v>
                  </c:pt>
                  <c:pt idx="2">
                    <c:v>2012</c:v>
                  </c:pt>
                  <c:pt idx="3">
                    <c:v>2013</c:v>
                  </c:pt>
                  <c:pt idx="4">
                    <c:v>2014</c:v>
                  </c:pt>
                  <c:pt idx="5">
                    <c:v>2015</c:v>
                  </c:pt>
                  <c:pt idx="6">
                    <c:v>2016</c:v>
                  </c:pt>
                  <c:pt idx="7">
                    <c:v>2017</c:v>
                  </c:pt>
                  <c:pt idx="8">
                    <c:v>2018</c:v>
                  </c:pt>
                  <c:pt idx="9">
                    <c:v>2019</c:v>
                  </c:pt>
                  <c:pt idx="10">
                    <c:v>2020</c:v>
                  </c:pt>
                  <c:pt idx="11">
                    <c:v>2010</c:v>
                  </c:pt>
                  <c:pt idx="12">
                    <c:v>2011</c:v>
                  </c:pt>
                  <c:pt idx="13">
                    <c:v>2012</c:v>
                  </c:pt>
                  <c:pt idx="14">
                    <c:v>2013</c:v>
                  </c:pt>
                  <c:pt idx="15">
                    <c:v>2014</c:v>
                  </c:pt>
                  <c:pt idx="16">
                    <c:v>2015</c:v>
                  </c:pt>
                  <c:pt idx="17">
                    <c:v>2016</c:v>
                  </c:pt>
                  <c:pt idx="18">
                    <c:v>2017</c:v>
                  </c:pt>
                  <c:pt idx="19">
                    <c:v>2018</c:v>
                  </c:pt>
                  <c:pt idx="20">
                    <c:v>2019</c:v>
                  </c:pt>
                  <c:pt idx="21">
                    <c:v>2020</c:v>
                  </c:pt>
                  <c:pt idx="22">
                    <c:v>2010</c:v>
                  </c:pt>
                  <c:pt idx="23">
                    <c:v>2011</c:v>
                  </c:pt>
                  <c:pt idx="24">
                    <c:v>2012</c:v>
                  </c:pt>
                  <c:pt idx="25">
                    <c:v>2013</c:v>
                  </c:pt>
                  <c:pt idx="26">
                    <c:v>2014</c:v>
                  </c:pt>
                  <c:pt idx="27">
                    <c:v>2015</c:v>
                  </c:pt>
                  <c:pt idx="28">
                    <c:v>2016</c:v>
                  </c:pt>
                  <c:pt idx="29">
                    <c:v>2017</c:v>
                  </c:pt>
                  <c:pt idx="30">
                    <c:v>2018</c:v>
                  </c:pt>
                  <c:pt idx="31">
                    <c:v>2019</c:v>
                  </c:pt>
                  <c:pt idx="32">
                    <c:v>2020</c:v>
                  </c:pt>
                  <c:pt idx="33">
                    <c:v>2010</c:v>
                  </c:pt>
                  <c:pt idx="34">
                    <c:v>2011</c:v>
                  </c:pt>
                  <c:pt idx="35">
                    <c:v>2012</c:v>
                  </c:pt>
                  <c:pt idx="36">
                    <c:v>2013</c:v>
                  </c:pt>
                  <c:pt idx="37">
                    <c:v>2014</c:v>
                  </c:pt>
                  <c:pt idx="38">
                    <c:v>2015</c:v>
                  </c:pt>
                  <c:pt idx="39">
                    <c:v>2016</c:v>
                  </c:pt>
                  <c:pt idx="40">
                    <c:v>2017</c:v>
                  </c:pt>
                  <c:pt idx="41">
                    <c:v>2018</c:v>
                  </c:pt>
                  <c:pt idx="42">
                    <c:v>2019</c:v>
                  </c:pt>
                  <c:pt idx="43">
                    <c:v>2020</c:v>
                  </c:pt>
                  <c:pt idx="44">
                    <c:v>2010</c:v>
                  </c:pt>
                  <c:pt idx="45">
                    <c:v>2011</c:v>
                  </c:pt>
                  <c:pt idx="46">
                    <c:v>2012</c:v>
                  </c:pt>
                  <c:pt idx="47">
                    <c:v>2013</c:v>
                  </c:pt>
                  <c:pt idx="48">
                    <c:v>2014</c:v>
                  </c:pt>
                  <c:pt idx="49">
                    <c:v>2015</c:v>
                  </c:pt>
                  <c:pt idx="50">
                    <c:v>2016</c:v>
                  </c:pt>
                  <c:pt idx="51">
                    <c:v>2017</c:v>
                  </c:pt>
                  <c:pt idx="52">
                    <c:v>2018</c:v>
                  </c:pt>
                  <c:pt idx="53">
                    <c:v>2019</c:v>
                  </c:pt>
                  <c:pt idx="54">
                    <c:v>2020</c:v>
                  </c:pt>
                  <c:pt idx="55">
                    <c:v>2010</c:v>
                  </c:pt>
                  <c:pt idx="56">
                    <c:v>2011</c:v>
                  </c:pt>
                  <c:pt idx="57">
                    <c:v>2012</c:v>
                  </c:pt>
                  <c:pt idx="58">
                    <c:v>2013</c:v>
                  </c:pt>
                  <c:pt idx="59">
                    <c:v>2014</c:v>
                  </c:pt>
                  <c:pt idx="60">
                    <c:v>2015</c:v>
                  </c:pt>
                  <c:pt idx="61">
                    <c:v>2016</c:v>
                  </c:pt>
                  <c:pt idx="62">
                    <c:v>2017</c:v>
                  </c:pt>
                  <c:pt idx="63">
                    <c:v>2018</c:v>
                  </c:pt>
                  <c:pt idx="64">
                    <c:v>2019</c:v>
                  </c:pt>
                  <c:pt idx="65">
                    <c:v>2020</c:v>
                  </c:pt>
                  <c:pt idx="66">
                    <c:v>2010</c:v>
                  </c:pt>
                  <c:pt idx="67">
                    <c:v>2011</c:v>
                  </c:pt>
                  <c:pt idx="68">
                    <c:v>2012</c:v>
                  </c:pt>
                  <c:pt idx="69">
                    <c:v>2013</c:v>
                  </c:pt>
                  <c:pt idx="70">
                    <c:v>2014</c:v>
                  </c:pt>
                  <c:pt idx="71">
                    <c:v>2015</c:v>
                  </c:pt>
                  <c:pt idx="72">
                    <c:v>2016</c:v>
                  </c:pt>
                  <c:pt idx="73">
                    <c:v>2017</c:v>
                  </c:pt>
                  <c:pt idx="74">
                    <c:v>2018</c:v>
                  </c:pt>
                  <c:pt idx="75">
                    <c:v>2019</c:v>
                  </c:pt>
                  <c:pt idx="76">
                    <c:v>2020</c:v>
                  </c:pt>
                </c:lvl>
                <c:lvl>
                  <c:pt idx="0">
                    <c:v>First-Party OS/Applications</c:v>
                  </c:pt>
                  <c:pt idx="11">
                    <c:v>First-Party Firmware</c:v>
                  </c:pt>
                  <c:pt idx="22">
                    <c:v>Third-Party Application</c:v>
                  </c:pt>
                  <c:pt idx="33">
                    <c:v>Third-Party Firmware</c:v>
                  </c:pt>
                  <c:pt idx="44">
                    <c:v>OSS</c:v>
                  </c:pt>
                  <c:pt idx="55">
                    <c:v>Attacker Application</c:v>
                  </c:pt>
                  <c:pt idx="66">
                    <c:v>Unknown/NA</c:v>
                  </c:pt>
                </c:lvl>
              </c:multiLvlStrCache>
            </c:multiLvlStrRef>
          </c:cat>
          <c:val>
            <c:numRef>
              <c:f>'Chart Tables'!$K$107:$K$183</c:f>
              <c:numCache>
                <c:formatCode>General</c:formatCode>
                <c:ptCount val="77"/>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1</c:v>
                </c:pt>
                <c:pt idx="30">
                  <c:v>1</c:v>
                </c:pt>
                <c:pt idx="31">
                  <c:v>0</c:v>
                </c:pt>
                <c:pt idx="32">
                  <c:v>4</c:v>
                </c:pt>
                <c:pt idx="33">
                  <c:v>0</c:v>
                </c:pt>
                <c:pt idx="34">
                  <c:v>0</c:v>
                </c:pt>
                <c:pt idx="35">
                  <c:v>0</c:v>
                </c:pt>
                <c:pt idx="36">
                  <c:v>1</c:v>
                </c:pt>
                <c:pt idx="37">
                  <c:v>0</c:v>
                </c:pt>
                <c:pt idx="38">
                  <c:v>0</c:v>
                </c:pt>
                <c:pt idx="39">
                  <c:v>0</c:v>
                </c:pt>
                <c:pt idx="40">
                  <c:v>0</c:v>
                </c:pt>
                <c:pt idx="41">
                  <c:v>0</c:v>
                </c:pt>
                <c:pt idx="42">
                  <c:v>0</c:v>
                </c:pt>
                <c:pt idx="43">
                  <c:v>0</c:v>
                </c:pt>
                <c:pt idx="44">
                  <c:v>0</c:v>
                </c:pt>
                <c:pt idx="45">
                  <c:v>0</c:v>
                </c:pt>
                <c:pt idx="46">
                  <c:v>0</c:v>
                </c:pt>
                <c:pt idx="47">
                  <c:v>0</c:v>
                </c:pt>
                <c:pt idx="48">
                  <c:v>0</c:v>
                </c:pt>
                <c:pt idx="49">
                  <c:v>0</c:v>
                </c:pt>
                <c:pt idx="50">
                  <c:v>2</c:v>
                </c:pt>
                <c:pt idx="51">
                  <c:v>0</c:v>
                </c:pt>
                <c:pt idx="52">
                  <c:v>2</c:v>
                </c:pt>
                <c:pt idx="53">
                  <c:v>0</c:v>
                </c:pt>
                <c:pt idx="54">
                  <c:v>1</c:v>
                </c:pt>
                <c:pt idx="55">
                  <c:v>0</c:v>
                </c:pt>
                <c:pt idx="56">
                  <c:v>0</c:v>
                </c:pt>
                <c:pt idx="57">
                  <c:v>0</c:v>
                </c:pt>
                <c:pt idx="58">
                  <c:v>0</c:v>
                </c:pt>
                <c:pt idx="59">
                  <c:v>0</c:v>
                </c:pt>
                <c:pt idx="60">
                  <c:v>0</c:v>
                </c:pt>
                <c:pt idx="61">
                  <c:v>0</c:v>
                </c:pt>
                <c:pt idx="62">
                  <c:v>0</c:v>
                </c:pt>
                <c:pt idx="63">
                  <c:v>2</c:v>
                </c:pt>
                <c:pt idx="64">
                  <c:v>0</c:v>
                </c:pt>
                <c:pt idx="65">
                  <c:v>1</c:v>
                </c:pt>
                <c:pt idx="66">
                  <c:v>0</c:v>
                </c:pt>
                <c:pt idx="67">
                  <c:v>0</c:v>
                </c:pt>
                <c:pt idx="68">
                  <c:v>0</c:v>
                </c:pt>
                <c:pt idx="69">
                  <c:v>0</c:v>
                </c:pt>
                <c:pt idx="70">
                  <c:v>0</c:v>
                </c:pt>
                <c:pt idx="71">
                  <c:v>0</c:v>
                </c:pt>
                <c:pt idx="72">
                  <c:v>0</c:v>
                </c:pt>
                <c:pt idx="73">
                  <c:v>0</c:v>
                </c:pt>
                <c:pt idx="74">
                  <c:v>1</c:v>
                </c:pt>
                <c:pt idx="75">
                  <c:v>0</c:v>
                </c:pt>
                <c:pt idx="76">
                  <c:v>0</c:v>
                </c:pt>
              </c:numCache>
            </c:numRef>
          </c:val>
          <c:extLst>
            <c:ext xmlns:c16="http://schemas.microsoft.com/office/drawing/2014/chart" uri="{C3380CC4-5D6E-409C-BE32-E72D297353CC}">
              <c16:uniqueId val="{00000007-2844-405E-9DCB-1004C03F122F}"/>
            </c:ext>
          </c:extLst>
        </c:ser>
        <c:ser>
          <c:idx val="8"/>
          <c:order val="8"/>
          <c:tx>
            <c:strRef>
              <c:f>'Chart Tables'!$L$106</c:f>
              <c:strCache>
                <c:ptCount val="1"/>
                <c:pt idx="0">
                  <c:v>Phishing</c:v>
                </c:pt>
              </c:strCache>
            </c:strRef>
          </c:tx>
          <c:spPr>
            <a:solidFill>
              <a:schemeClr val="accent3">
                <a:lumMod val="60000"/>
              </a:schemeClr>
            </a:solidFill>
            <a:ln>
              <a:noFill/>
            </a:ln>
            <a:effectLst/>
          </c:spPr>
          <c:invertIfNegative val="0"/>
          <c:cat>
            <c:multiLvlStrRef>
              <c:f>'Chart Tables'!$B$107:$C$185</c:f>
              <c:multiLvlStrCache>
                <c:ptCount val="77"/>
                <c:lvl>
                  <c:pt idx="0">
                    <c:v>2010</c:v>
                  </c:pt>
                  <c:pt idx="1">
                    <c:v>2011</c:v>
                  </c:pt>
                  <c:pt idx="2">
                    <c:v>2012</c:v>
                  </c:pt>
                  <c:pt idx="3">
                    <c:v>2013</c:v>
                  </c:pt>
                  <c:pt idx="4">
                    <c:v>2014</c:v>
                  </c:pt>
                  <c:pt idx="5">
                    <c:v>2015</c:v>
                  </c:pt>
                  <c:pt idx="6">
                    <c:v>2016</c:v>
                  </c:pt>
                  <c:pt idx="7">
                    <c:v>2017</c:v>
                  </c:pt>
                  <c:pt idx="8">
                    <c:v>2018</c:v>
                  </c:pt>
                  <c:pt idx="9">
                    <c:v>2019</c:v>
                  </c:pt>
                  <c:pt idx="10">
                    <c:v>2020</c:v>
                  </c:pt>
                  <c:pt idx="11">
                    <c:v>2010</c:v>
                  </c:pt>
                  <c:pt idx="12">
                    <c:v>2011</c:v>
                  </c:pt>
                  <c:pt idx="13">
                    <c:v>2012</c:v>
                  </c:pt>
                  <c:pt idx="14">
                    <c:v>2013</c:v>
                  </c:pt>
                  <c:pt idx="15">
                    <c:v>2014</c:v>
                  </c:pt>
                  <c:pt idx="16">
                    <c:v>2015</c:v>
                  </c:pt>
                  <c:pt idx="17">
                    <c:v>2016</c:v>
                  </c:pt>
                  <c:pt idx="18">
                    <c:v>2017</c:v>
                  </c:pt>
                  <c:pt idx="19">
                    <c:v>2018</c:v>
                  </c:pt>
                  <c:pt idx="20">
                    <c:v>2019</c:v>
                  </c:pt>
                  <c:pt idx="21">
                    <c:v>2020</c:v>
                  </c:pt>
                  <c:pt idx="22">
                    <c:v>2010</c:v>
                  </c:pt>
                  <c:pt idx="23">
                    <c:v>2011</c:v>
                  </c:pt>
                  <c:pt idx="24">
                    <c:v>2012</c:v>
                  </c:pt>
                  <c:pt idx="25">
                    <c:v>2013</c:v>
                  </c:pt>
                  <c:pt idx="26">
                    <c:v>2014</c:v>
                  </c:pt>
                  <c:pt idx="27">
                    <c:v>2015</c:v>
                  </c:pt>
                  <c:pt idx="28">
                    <c:v>2016</c:v>
                  </c:pt>
                  <c:pt idx="29">
                    <c:v>2017</c:v>
                  </c:pt>
                  <c:pt idx="30">
                    <c:v>2018</c:v>
                  </c:pt>
                  <c:pt idx="31">
                    <c:v>2019</c:v>
                  </c:pt>
                  <c:pt idx="32">
                    <c:v>2020</c:v>
                  </c:pt>
                  <c:pt idx="33">
                    <c:v>2010</c:v>
                  </c:pt>
                  <c:pt idx="34">
                    <c:v>2011</c:v>
                  </c:pt>
                  <c:pt idx="35">
                    <c:v>2012</c:v>
                  </c:pt>
                  <c:pt idx="36">
                    <c:v>2013</c:v>
                  </c:pt>
                  <c:pt idx="37">
                    <c:v>2014</c:v>
                  </c:pt>
                  <c:pt idx="38">
                    <c:v>2015</c:v>
                  </c:pt>
                  <c:pt idx="39">
                    <c:v>2016</c:v>
                  </c:pt>
                  <c:pt idx="40">
                    <c:v>2017</c:v>
                  </c:pt>
                  <c:pt idx="41">
                    <c:v>2018</c:v>
                  </c:pt>
                  <c:pt idx="42">
                    <c:v>2019</c:v>
                  </c:pt>
                  <c:pt idx="43">
                    <c:v>2020</c:v>
                  </c:pt>
                  <c:pt idx="44">
                    <c:v>2010</c:v>
                  </c:pt>
                  <c:pt idx="45">
                    <c:v>2011</c:v>
                  </c:pt>
                  <c:pt idx="46">
                    <c:v>2012</c:v>
                  </c:pt>
                  <c:pt idx="47">
                    <c:v>2013</c:v>
                  </c:pt>
                  <c:pt idx="48">
                    <c:v>2014</c:v>
                  </c:pt>
                  <c:pt idx="49">
                    <c:v>2015</c:v>
                  </c:pt>
                  <c:pt idx="50">
                    <c:v>2016</c:v>
                  </c:pt>
                  <c:pt idx="51">
                    <c:v>2017</c:v>
                  </c:pt>
                  <c:pt idx="52">
                    <c:v>2018</c:v>
                  </c:pt>
                  <c:pt idx="53">
                    <c:v>2019</c:v>
                  </c:pt>
                  <c:pt idx="54">
                    <c:v>2020</c:v>
                  </c:pt>
                  <c:pt idx="55">
                    <c:v>2010</c:v>
                  </c:pt>
                  <c:pt idx="56">
                    <c:v>2011</c:v>
                  </c:pt>
                  <c:pt idx="57">
                    <c:v>2012</c:v>
                  </c:pt>
                  <c:pt idx="58">
                    <c:v>2013</c:v>
                  </c:pt>
                  <c:pt idx="59">
                    <c:v>2014</c:v>
                  </c:pt>
                  <c:pt idx="60">
                    <c:v>2015</c:v>
                  </c:pt>
                  <c:pt idx="61">
                    <c:v>2016</c:v>
                  </c:pt>
                  <c:pt idx="62">
                    <c:v>2017</c:v>
                  </c:pt>
                  <c:pt idx="63">
                    <c:v>2018</c:v>
                  </c:pt>
                  <c:pt idx="64">
                    <c:v>2019</c:v>
                  </c:pt>
                  <c:pt idx="65">
                    <c:v>2020</c:v>
                  </c:pt>
                  <c:pt idx="66">
                    <c:v>2010</c:v>
                  </c:pt>
                  <c:pt idx="67">
                    <c:v>2011</c:v>
                  </c:pt>
                  <c:pt idx="68">
                    <c:v>2012</c:v>
                  </c:pt>
                  <c:pt idx="69">
                    <c:v>2013</c:v>
                  </c:pt>
                  <c:pt idx="70">
                    <c:v>2014</c:v>
                  </c:pt>
                  <c:pt idx="71">
                    <c:v>2015</c:v>
                  </c:pt>
                  <c:pt idx="72">
                    <c:v>2016</c:v>
                  </c:pt>
                  <c:pt idx="73">
                    <c:v>2017</c:v>
                  </c:pt>
                  <c:pt idx="74">
                    <c:v>2018</c:v>
                  </c:pt>
                  <c:pt idx="75">
                    <c:v>2019</c:v>
                  </c:pt>
                  <c:pt idx="76">
                    <c:v>2020</c:v>
                  </c:pt>
                </c:lvl>
                <c:lvl>
                  <c:pt idx="0">
                    <c:v>First-Party OS/Applications</c:v>
                  </c:pt>
                  <c:pt idx="11">
                    <c:v>First-Party Firmware</c:v>
                  </c:pt>
                  <c:pt idx="22">
                    <c:v>Third-Party Application</c:v>
                  </c:pt>
                  <c:pt idx="33">
                    <c:v>Third-Party Firmware</c:v>
                  </c:pt>
                  <c:pt idx="44">
                    <c:v>OSS</c:v>
                  </c:pt>
                  <c:pt idx="55">
                    <c:v>Attacker Application</c:v>
                  </c:pt>
                  <c:pt idx="66">
                    <c:v>Unknown/NA</c:v>
                  </c:pt>
                </c:lvl>
              </c:multiLvlStrCache>
            </c:multiLvlStrRef>
          </c:cat>
          <c:val>
            <c:numRef>
              <c:f>'Chart Tables'!$L$107:$L$183</c:f>
              <c:numCache>
                <c:formatCode>General</c:formatCode>
                <c:ptCount val="77"/>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2</c:v>
                </c:pt>
                <c:pt idx="28">
                  <c:v>0</c:v>
                </c:pt>
                <c:pt idx="29">
                  <c:v>0</c:v>
                </c:pt>
                <c:pt idx="30">
                  <c:v>0</c:v>
                </c:pt>
                <c:pt idx="31">
                  <c:v>0</c:v>
                </c:pt>
                <c:pt idx="32">
                  <c:v>1</c:v>
                </c:pt>
                <c:pt idx="33">
                  <c:v>0</c:v>
                </c:pt>
                <c:pt idx="34">
                  <c:v>0</c:v>
                </c:pt>
                <c:pt idx="35">
                  <c:v>0</c:v>
                </c:pt>
                <c:pt idx="36">
                  <c:v>0</c:v>
                </c:pt>
                <c:pt idx="37">
                  <c:v>0</c:v>
                </c:pt>
                <c:pt idx="38">
                  <c:v>1</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1</c:v>
                </c:pt>
                <c:pt idx="62">
                  <c:v>0</c:v>
                </c:pt>
                <c:pt idx="63">
                  <c:v>1</c:v>
                </c:pt>
                <c:pt idx="64">
                  <c:v>1</c:v>
                </c:pt>
                <c:pt idx="65">
                  <c:v>0</c:v>
                </c:pt>
                <c:pt idx="66">
                  <c:v>0</c:v>
                </c:pt>
                <c:pt idx="67">
                  <c:v>0</c:v>
                </c:pt>
                <c:pt idx="68">
                  <c:v>0</c:v>
                </c:pt>
                <c:pt idx="69">
                  <c:v>0</c:v>
                </c:pt>
                <c:pt idx="70">
                  <c:v>0</c:v>
                </c:pt>
                <c:pt idx="71">
                  <c:v>0</c:v>
                </c:pt>
                <c:pt idx="72">
                  <c:v>0</c:v>
                </c:pt>
                <c:pt idx="73">
                  <c:v>0</c:v>
                </c:pt>
                <c:pt idx="74">
                  <c:v>0</c:v>
                </c:pt>
                <c:pt idx="75">
                  <c:v>0</c:v>
                </c:pt>
                <c:pt idx="76">
                  <c:v>0</c:v>
                </c:pt>
              </c:numCache>
            </c:numRef>
          </c:val>
          <c:extLst>
            <c:ext xmlns:c16="http://schemas.microsoft.com/office/drawing/2014/chart" uri="{C3380CC4-5D6E-409C-BE32-E72D297353CC}">
              <c16:uniqueId val="{00000008-2844-405E-9DCB-1004C03F122F}"/>
            </c:ext>
          </c:extLst>
        </c:ser>
        <c:ser>
          <c:idx val="9"/>
          <c:order val="9"/>
          <c:tx>
            <c:strRef>
              <c:f>'Chart Tables'!$M$106</c:f>
              <c:strCache>
                <c:ptCount val="1"/>
                <c:pt idx="0">
                  <c:v>Development Software</c:v>
                </c:pt>
              </c:strCache>
            </c:strRef>
          </c:tx>
          <c:spPr>
            <a:solidFill>
              <a:schemeClr val="accent4">
                <a:lumMod val="60000"/>
              </a:schemeClr>
            </a:solidFill>
            <a:ln>
              <a:noFill/>
            </a:ln>
            <a:effectLst/>
          </c:spPr>
          <c:invertIfNegative val="0"/>
          <c:cat>
            <c:multiLvlStrRef>
              <c:f>'Chart Tables'!$B$107:$C$185</c:f>
              <c:multiLvlStrCache>
                <c:ptCount val="77"/>
                <c:lvl>
                  <c:pt idx="0">
                    <c:v>2010</c:v>
                  </c:pt>
                  <c:pt idx="1">
                    <c:v>2011</c:v>
                  </c:pt>
                  <c:pt idx="2">
                    <c:v>2012</c:v>
                  </c:pt>
                  <c:pt idx="3">
                    <c:v>2013</c:v>
                  </c:pt>
                  <c:pt idx="4">
                    <c:v>2014</c:v>
                  </c:pt>
                  <c:pt idx="5">
                    <c:v>2015</c:v>
                  </c:pt>
                  <c:pt idx="6">
                    <c:v>2016</c:v>
                  </c:pt>
                  <c:pt idx="7">
                    <c:v>2017</c:v>
                  </c:pt>
                  <c:pt idx="8">
                    <c:v>2018</c:v>
                  </c:pt>
                  <c:pt idx="9">
                    <c:v>2019</c:v>
                  </c:pt>
                  <c:pt idx="10">
                    <c:v>2020</c:v>
                  </c:pt>
                  <c:pt idx="11">
                    <c:v>2010</c:v>
                  </c:pt>
                  <c:pt idx="12">
                    <c:v>2011</c:v>
                  </c:pt>
                  <c:pt idx="13">
                    <c:v>2012</c:v>
                  </c:pt>
                  <c:pt idx="14">
                    <c:v>2013</c:v>
                  </c:pt>
                  <c:pt idx="15">
                    <c:v>2014</c:v>
                  </c:pt>
                  <c:pt idx="16">
                    <c:v>2015</c:v>
                  </c:pt>
                  <c:pt idx="17">
                    <c:v>2016</c:v>
                  </c:pt>
                  <c:pt idx="18">
                    <c:v>2017</c:v>
                  </c:pt>
                  <c:pt idx="19">
                    <c:v>2018</c:v>
                  </c:pt>
                  <c:pt idx="20">
                    <c:v>2019</c:v>
                  </c:pt>
                  <c:pt idx="21">
                    <c:v>2020</c:v>
                  </c:pt>
                  <c:pt idx="22">
                    <c:v>2010</c:v>
                  </c:pt>
                  <c:pt idx="23">
                    <c:v>2011</c:v>
                  </c:pt>
                  <c:pt idx="24">
                    <c:v>2012</c:v>
                  </c:pt>
                  <c:pt idx="25">
                    <c:v>2013</c:v>
                  </c:pt>
                  <c:pt idx="26">
                    <c:v>2014</c:v>
                  </c:pt>
                  <c:pt idx="27">
                    <c:v>2015</c:v>
                  </c:pt>
                  <c:pt idx="28">
                    <c:v>2016</c:v>
                  </c:pt>
                  <c:pt idx="29">
                    <c:v>2017</c:v>
                  </c:pt>
                  <c:pt idx="30">
                    <c:v>2018</c:v>
                  </c:pt>
                  <c:pt idx="31">
                    <c:v>2019</c:v>
                  </c:pt>
                  <c:pt idx="32">
                    <c:v>2020</c:v>
                  </c:pt>
                  <c:pt idx="33">
                    <c:v>2010</c:v>
                  </c:pt>
                  <c:pt idx="34">
                    <c:v>2011</c:v>
                  </c:pt>
                  <c:pt idx="35">
                    <c:v>2012</c:v>
                  </c:pt>
                  <c:pt idx="36">
                    <c:v>2013</c:v>
                  </c:pt>
                  <c:pt idx="37">
                    <c:v>2014</c:v>
                  </c:pt>
                  <c:pt idx="38">
                    <c:v>2015</c:v>
                  </c:pt>
                  <c:pt idx="39">
                    <c:v>2016</c:v>
                  </c:pt>
                  <c:pt idx="40">
                    <c:v>2017</c:v>
                  </c:pt>
                  <c:pt idx="41">
                    <c:v>2018</c:v>
                  </c:pt>
                  <c:pt idx="42">
                    <c:v>2019</c:v>
                  </c:pt>
                  <c:pt idx="43">
                    <c:v>2020</c:v>
                  </c:pt>
                  <c:pt idx="44">
                    <c:v>2010</c:v>
                  </c:pt>
                  <c:pt idx="45">
                    <c:v>2011</c:v>
                  </c:pt>
                  <c:pt idx="46">
                    <c:v>2012</c:v>
                  </c:pt>
                  <c:pt idx="47">
                    <c:v>2013</c:v>
                  </c:pt>
                  <c:pt idx="48">
                    <c:v>2014</c:v>
                  </c:pt>
                  <c:pt idx="49">
                    <c:v>2015</c:v>
                  </c:pt>
                  <c:pt idx="50">
                    <c:v>2016</c:v>
                  </c:pt>
                  <c:pt idx="51">
                    <c:v>2017</c:v>
                  </c:pt>
                  <c:pt idx="52">
                    <c:v>2018</c:v>
                  </c:pt>
                  <c:pt idx="53">
                    <c:v>2019</c:v>
                  </c:pt>
                  <c:pt idx="54">
                    <c:v>2020</c:v>
                  </c:pt>
                  <c:pt idx="55">
                    <c:v>2010</c:v>
                  </c:pt>
                  <c:pt idx="56">
                    <c:v>2011</c:v>
                  </c:pt>
                  <c:pt idx="57">
                    <c:v>2012</c:v>
                  </c:pt>
                  <c:pt idx="58">
                    <c:v>2013</c:v>
                  </c:pt>
                  <c:pt idx="59">
                    <c:v>2014</c:v>
                  </c:pt>
                  <c:pt idx="60">
                    <c:v>2015</c:v>
                  </c:pt>
                  <c:pt idx="61">
                    <c:v>2016</c:v>
                  </c:pt>
                  <c:pt idx="62">
                    <c:v>2017</c:v>
                  </c:pt>
                  <c:pt idx="63">
                    <c:v>2018</c:v>
                  </c:pt>
                  <c:pt idx="64">
                    <c:v>2019</c:v>
                  </c:pt>
                  <c:pt idx="65">
                    <c:v>2020</c:v>
                  </c:pt>
                  <c:pt idx="66">
                    <c:v>2010</c:v>
                  </c:pt>
                  <c:pt idx="67">
                    <c:v>2011</c:v>
                  </c:pt>
                  <c:pt idx="68">
                    <c:v>2012</c:v>
                  </c:pt>
                  <c:pt idx="69">
                    <c:v>2013</c:v>
                  </c:pt>
                  <c:pt idx="70">
                    <c:v>2014</c:v>
                  </c:pt>
                  <c:pt idx="71">
                    <c:v>2015</c:v>
                  </c:pt>
                  <c:pt idx="72">
                    <c:v>2016</c:v>
                  </c:pt>
                  <c:pt idx="73">
                    <c:v>2017</c:v>
                  </c:pt>
                  <c:pt idx="74">
                    <c:v>2018</c:v>
                  </c:pt>
                  <c:pt idx="75">
                    <c:v>2019</c:v>
                  </c:pt>
                  <c:pt idx="76">
                    <c:v>2020</c:v>
                  </c:pt>
                </c:lvl>
                <c:lvl>
                  <c:pt idx="0">
                    <c:v>First-Party OS/Applications</c:v>
                  </c:pt>
                  <c:pt idx="11">
                    <c:v>First-Party Firmware</c:v>
                  </c:pt>
                  <c:pt idx="22">
                    <c:v>Third-Party Application</c:v>
                  </c:pt>
                  <c:pt idx="33">
                    <c:v>Third-Party Firmware</c:v>
                  </c:pt>
                  <c:pt idx="44">
                    <c:v>OSS</c:v>
                  </c:pt>
                  <c:pt idx="55">
                    <c:v>Attacker Application</c:v>
                  </c:pt>
                  <c:pt idx="66">
                    <c:v>Unknown/NA</c:v>
                  </c:pt>
                </c:lvl>
              </c:multiLvlStrCache>
            </c:multiLvlStrRef>
          </c:cat>
          <c:val>
            <c:numRef>
              <c:f>'Chart Tables'!$M$107:$M$183</c:f>
              <c:numCache>
                <c:formatCode>General</c:formatCode>
                <c:ptCount val="77"/>
                <c:pt idx="0">
                  <c:v>0</c:v>
                </c:pt>
                <c:pt idx="1">
                  <c:v>0</c:v>
                </c:pt>
                <c:pt idx="2">
                  <c:v>0</c:v>
                </c:pt>
                <c:pt idx="3">
                  <c:v>0</c:v>
                </c:pt>
                <c:pt idx="4">
                  <c:v>0</c:v>
                </c:pt>
                <c:pt idx="5">
                  <c:v>1</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1</c:v>
                </c:pt>
                <c:pt idx="28">
                  <c:v>0</c:v>
                </c:pt>
                <c:pt idx="29">
                  <c:v>0</c:v>
                </c:pt>
                <c:pt idx="30">
                  <c:v>1</c:v>
                </c:pt>
                <c:pt idx="31">
                  <c:v>3</c:v>
                </c:pt>
                <c:pt idx="32">
                  <c:v>1</c:v>
                </c:pt>
                <c:pt idx="33">
                  <c:v>0</c:v>
                </c:pt>
                <c:pt idx="34">
                  <c:v>0</c:v>
                </c:pt>
                <c:pt idx="35">
                  <c:v>0</c:v>
                </c:pt>
                <c:pt idx="36">
                  <c:v>0</c:v>
                </c:pt>
                <c:pt idx="37">
                  <c:v>0</c:v>
                </c:pt>
                <c:pt idx="38">
                  <c:v>0</c:v>
                </c:pt>
                <c:pt idx="39">
                  <c:v>0</c:v>
                </c:pt>
                <c:pt idx="40">
                  <c:v>0</c:v>
                </c:pt>
                <c:pt idx="41">
                  <c:v>0</c:v>
                </c:pt>
                <c:pt idx="42">
                  <c:v>0</c:v>
                </c:pt>
                <c:pt idx="43">
                  <c:v>1</c:v>
                </c:pt>
                <c:pt idx="44">
                  <c:v>0</c:v>
                </c:pt>
                <c:pt idx="45">
                  <c:v>0</c:v>
                </c:pt>
                <c:pt idx="46">
                  <c:v>0</c:v>
                </c:pt>
                <c:pt idx="47">
                  <c:v>0</c:v>
                </c:pt>
                <c:pt idx="48">
                  <c:v>0</c:v>
                </c:pt>
                <c:pt idx="49">
                  <c:v>0</c:v>
                </c:pt>
                <c:pt idx="50">
                  <c:v>0</c:v>
                </c:pt>
                <c:pt idx="51">
                  <c:v>0</c:v>
                </c:pt>
                <c:pt idx="52">
                  <c:v>1</c:v>
                </c:pt>
                <c:pt idx="53">
                  <c:v>0</c:v>
                </c:pt>
                <c:pt idx="54">
                  <c:v>1</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numCache>
            </c:numRef>
          </c:val>
          <c:extLst>
            <c:ext xmlns:c16="http://schemas.microsoft.com/office/drawing/2014/chart" uri="{C3380CC4-5D6E-409C-BE32-E72D297353CC}">
              <c16:uniqueId val="{00000009-2844-405E-9DCB-1004C03F122F}"/>
            </c:ext>
          </c:extLst>
        </c:ser>
        <c:ser>
          <c:idx val="10"/>
          <c:order val="10"/>
          <c:tx>
            <c:strRef>
              <c:f>'Chart Tables'!$N$106</c:f>
              <c:strCache>
                <c:ptCount val="1"/>
                <c:pt idx="0">
                  <c:v>Supply Chain Service Provider</c:v>
                </c:pt>
              </c:strCache>
            </c:strRef>
          </c:tx>
          <c:spPr>
            <a:solidFill>
              <a:schemeClr val="accent5">
                <a:lumMod val="60000"/>
              </a:schemeClr>
            </a:solidFill>
            <a:ln>
              <a:noFill/>
            </a:ln>
            <a:effectLst/>
          </c:spPr>
          <c:invertIfNegative val="0"/>
          <c:cat>
            <c:multiLvlStrRef>
              <c:f>'Chart Tables'!$B$107:$C$185</c:f>
              <c:multiLvlStrCache>
                <c:ptCount val="77"/>
                <c:lvl>
                  <c:pt idx="0">
                    <c:v>2010</c:v>
                  </c:pt>
                  <c:pt idx="1">
                    <c:v>2011</c:v>
                  </c:pt>
                  <c:pt idx="2">
                    <c:v>2012</c:v>
                  </c:pt>
                  <c:pt idx="3">
                    <c:v>2013</c:v>
                  </c:pt>
                  <c:pt idx="4">
                    <c:v>2014</c:v>
                  </c:pt>
                  <c:pt idx="5">
                    <c:v>2015</c:v>
                  </c:pt>
                  <c:pt idx="6">
                    <c:v>2016</c:v>
                  </c:pt>
                  <c:pt idx="7">
                    <c:v>2017</c:v>
                  </c:pt>
                  <c:pt idx="8">
                    <c:v>2018</c:v>
                  </c:pt>
                  <c:pt idx="9">
                    <c:v>2019</c:v>
                  </c:pt>
                  <c:pt idx="10">
                    <c:v>2020</c:v>
                  </c:pt>
                  <c:pt idx="11">
                    <c:v>2010</c:v>
                  </c:pt>
                  <c:pt idx="12">
                    <c:v>2011</c:v>
                  </c:pt>
                  <c:pt idx="13">
                    <c:v>2012</c:v>
                  </c:pt>
                  <c:pt idx="14">
                    <c:v>2013</c:v>
                  </c:pt>
                  <c:pt idx="15">
                    <c:v>2014</c:v>
                  </c:pt>
                  <c:pt idx="16">
                    <c:v>2015</c:v>
                  </c:pt>
                  <c:pt idx="17">
                    <c:v>2016</c:v>
                  </c:pt>
                  <c:pt idx="18">
                    <c:v>2017</c:v>
                  </c:pt>
                  <c:pt idx="19">
                    <c:v>2018</c:v>
                  </c:pt>
                  <c:pt idx="20">
                    <c:v>2019</c:v>
                  </c:pt>
                  <c:pt idx="21">
                    <c:v>2020</c:v>
                  </c:pt>
                  <c:pt idx="22">
                    <c:v>2010</c:v>
                  </c:pt>
                  <c:pt idx="23">
                    <c:v>2011</c:v>
                  </c:pt>
                  <c:pt idx="24">
                    <c:v>2012</c:v>
                  </c:pt>
                  <c:pt idx="25">
                    <c:v>2013</c:v>
                  </c:pt>
                  <c:pt idx="26">
                    <c:v>2014</c:v>
                  </c:pt>
                  <c:pt idx="27">
                    <c:v>2015</c:v>
                  </c:pt>
                  <c:pt idx="28">
                    <c:v>2016</c:v>
                  </c:pt>
                  <c:pt idx="29">
                    <c:v>2017</c:v>
                  </c:pt>
                  <c:pt idx="30">
                    <c:v>2018</c:v>
                  </c:pt>
                  <c:pt idx="31">
                    <c:v>2019</c:v>
                  </c:pt>
                  <c:pt idx="32">
                    <c:v>2020</c:v>
                  </c:pt>
                  <c:pt idx="33">
                    <c:v>2010</c:v>
                  </c:pt>
                  <c:pt idx="34">
                    <c:v>2011</c:v>
                  </c:pt>
                  <c:pt idx="35">
                    <c:v>2012</c:v>
                  </c:pt>
                  <c:pt idx="36">
                    <c:v>2013</c:v>
                  </c:pt>
                  <c:pt idx="37">
                    <c:v>2014</c:v>
                  </c:pt>
                  <c:pt idx="38">
                    <c:v>2015</c:v>
                  </c:pt>
                  <c:pt idx="39">
                    <c:v>2016</c:v>
                  </c:pt>
                  <c:pt idx="40">
                    <c:v>2017</c:v>
                  </c:pt>
                  <c:pt idx="41">
                    <c:v>2018</c:v>
                  </c:pt>
                  <c:pt idx="42">
                    <c:v>2019</c:v>
                  </c:pt>
                  <c:pt idx="43">
                    <c:v>2020</c:v>
                  </c:pt>
                  <c:pt idx="44">
                    <c:v>2010</c:v>
                  </c:pt>
                  <c:pt idx="45">
                    <c:v>2011</c:v>
                  </c:pt>
                  <c:pt idx="46">
                    <c:v>2012</c:v>
                  </c:pt>
                  <c:pt idx="47">
                    <c:v>2013</c:v>
                  </c:pt>
                  <c:pt idx="48">
                    <c:v>2014</c:v>
                  </c:pt>
                  <c:pt idx="49">
                    <c:v>2015</c:v>
                  </c:pt>
                  <c:pt idx="50">
                    <c:v>2016</c:v>
                  </c:pt>
                  <c:pt idx="51">
                    <c:v>2017</c:v>
                  </c:pt>
                  <c:pt idx="52">
                    <c:v>2018</c:v>
                  </c:pt>
                  <c:pt idx="53">
                    <c:v>2019</c:v>
                  </c:pt>
                  <c:pt idx="54">
                    <c:v>2020</c:v>
                  </c:pt>
                  <c:pt idx="55">
                    <c:v>2010</c:v>
                  </c:pt>
                  <c:pt idx="56">
                    <c:v>2011</c:v>
                  </c:pt>
                  <c:pt idx="57">
                    <c:v>2012</c:v>
                  </c:pt>
                  <c:pt idx="58">
                    <c:v>2013</c:v>
                  </c:pt>
                  <c:pt idx="59">
                    <c:v>2014</c:v>
                  </c:pt>
                  <c:pt idx="60">
                    <c:v>2015</c:v>
                  </c:pt>
                  <c:pt idx="61">
                    <c:v>2016</c:v>
                  </c:pt>
                  <c:pt idx="62">
                    <c:v>2017</c:v>
                  </c:pt>
                  <c:pt idx="63">
                    <c:v>2018</c:v>
                  </c:pt>
                  <c:pt idx="64">
                    <c:v>2019</c:v>
                  </c:pt>
                  <c:pt idx="65">
                    <c:v>2020</c:v>
                  </c:pt>
                  <c:pt idx="66">
                    <c:v>2010</c:v>
                  </c:pt>
                  <c:pt idx="67">
                    <c:v>2011</c:v>
                  </c:pt>
                  <c:pt idx="68">
                    <c:v>2012</c:v>
                  </c:pt>
                  <c:pt idx="69">
                    <c:v>2013</c:v>
                  </c:pt>
                  <c:pt idx="70">
                    <c:v>2014</c:v>
                  </c:pt>
                  <c:pt idx="71">
                    <c:v>2015</c:v>
                  </c:pt>
                  <c:pt idx="72">
                    <c:v>2016</c:v>
                  </c:pt>
                  <c:pt idx="73">
                    <c:v>2017</c:v>
                  </c:pt>
                  <c:pt idx="74">
                    <c:v>2018</c:v>
                  </c:pt>
                  <c:pt idx="75">
                    <c:v>2019</c:v>
                  </c:pt>
                  <c:pt idx="76">
                    <c:v>2020</c:v>
                  </c:pt>
                </c:lvl>
                <c:lvl>
                  <c:pt idx="0">
                    <c:v>First-Party OS/Applications</c:v>
                  </c:pt>
                  <c:pt idx="11">
                    <c:v>First-Party Firmware</c:v>
                  </c:pt>
                  <c:pt idx="22">
                    <c:v>Third-Party Application</c:v>
                  </c:pt>
                  <c:pt idx="33">
                    <c:v>Third-Party Firmware</c:v>
                  </c:pt>
                  <c:pt idx="44">
                    <c:v>OSS</c:v>
                  </c:pt>
                  <c:pt idx="55">
                    <c:v>Attacker Application</c:v>
                  </c:pt>
                  <c:pt idx="66">
                    <c:v>Unknown/NA</c:v>
                  </c:pt>
                </c:lvl>
              </c:multiLvlStrCache>
            </c:multiLvlStrRef>
          </c:cat>
          <c:val>
            <c:numRef>
              <c:f>'Chart Tables'!$N$107:$N$183</c:f>
              <c:numCache>
                <c:formatCode>General</c:formatCode>
                <c:ptCount val="77"/>
                <c:pt idx="0">
                  <c:v>0</c:v>
                </c:pt>
                <c:pt idx="1">
                  <c:v>0</c:v>
                </c:pt>
                <c:pt idx="2">
                  <c:v>0</c:v>
                </c:pt>
                <c:pt idx="3">
                  <c:v>0</c:v>
                </c:pt>
                <c:pt idx="4">
                  <c:v>0</c:v>
                </c:pt>
                <c:pt idx="5">
                  <c:v>2</c:v>
                </c:pt>
                <c:pt idx="6">
                  <c:v>1</c:v>
                </c:pt>
                <c:pt idx="7">
                  <c:v>0</c:v>
                </c:pt>
                <c:pt idx="8">
                  <c:v>1</c:v>
                </c:pt>
                <c:pt idx="9">
                  <c:v>4</c:v>
                </c:pt>
                <c:pt idx="10">
                  <c:v>2</c:v>
                </c:pt>
                <c:pt idx="11">
                  <c:v>0</c:v>
                </c:pt>
                <c:pt idx="12">
                  <c:v>1</c:v>
                </c:pt>
                <c:pt idx="13">
                  <c:v>0</c:v>
                </c:pt>
                <c:pt idx="14">
                  <c:v>1</c:v>
                </c:pt>
                <c:pt idx="15">
                  <c:v>0</c:v>
                </c:pt>
                <c:pt idx="16">
                  <c:v>2</c:v>
                </c:pt>
                <c:pt idx="17">
                  <c:v>0</c:v>
                </c:pt>
                <c:pt idx="18">
                  <c:v>0</c:v>
                </c:pt>
                <c:pt idx="19">
                  <c:v>0</c:v>
                </c:pt>
                <c:pt idx="20">
                  <c:v>4</c:v>
                </c:pt>
                <c:pt idx="21">
                  <c:v>1</c:v>
                </c:pt>
                <c:pt idx="22">
                  <c:v>1</c:v>
                </c:pt>
                <c:pt idx="23">
                  <c:v>1</c:v>
                </c:pt>
                <c:pt idx="24">
                  <c:v>1</c:v>
                </c:pt>
                <c:pt idx="25">
                  <c:v>3</c:v>
                </c:pt>
                <c:pt idx="26">
                  <c:v>2</c:v>
                </c:pt>
                <c:pt idx="27">
                  <c:v>5</c:v>
                </c:pt>
                <c:pt idx="28">
                  <c:v>0</c:v>
                </c:pt>
                <c:pt idx="29">
                  <c:v>1</c:v>
                </c:pt>
                <c:pt idx="30">
                  <c:v>4</c:v>
                </c:pt>
                <c:pt idx="31">
                  <c:v>4</c:v>
                </c:pt>
                <c:pt idx="32">
                  <c:v>5</c:v>
                </c:pt>
                <c:pt idx="33">
                  <c:v>1</c:v>
                </c:pt>
                <c:pt idx="34">
                  <c:v>0</c:v>
                </c:pt>
                <c:pt idx="35">
                  <c:v>0</c:v>
                </c:pt>
                <c:pt idx="36">
                  <c:v>1</c:v>
                </c:pt>
                <c:pt idx="37">
                  <c:v>1</c:v>
                </c:pt>
                <c:pt idx="38">
                  <c:v>4</c:v>
                </c:pt>
                <c:pt idx="39">
                  <c:v>0</c:v>
                </c:pt>
                <c:pt idx="40">
                  <c:v>0</c:v>
                </c:pt>
                <c:pt idx="41">
                  <c:v>2</c:v>
                </c:pt>
                <c:pt idx="42">
                  <c:v>4</c:v>
                </c:pt>
                <c:pt idx="43">
                  <c:v>3</c:v>
                </c:pt>
                <c:pt idx="44">
                  <c:v>0</c:v>
                </c:pt>
                <c:pt idx="45">
                  <c:v>0</c:v>
                </c:pt>
                <c:pt idx="46">
                  <c:v>0</c:v>
                </c:pt>
                <c:pt idx="47">
                  <c:v>1</c:v>
                </c:pt>
                <c:pt idx="48">
                  <c:v>1</c:v>
                </c:pt>
                <c:pt idx="49">
                  <c:v>0</c:v>
                </c:pt>
                <c:pt idx="50">
                  <c:v>0</c:v>
                </c:pt>
                <c:pt idx="51">
                  <c:v>1</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numCache>
            </c:numRef>
          </c:val>
          <c:extLst>
            <c:ext xmlns:c16="http://schemas.microsoft.com/office/drawing/2014/chart" uri="{C3380CC4-5D6E-409C-BE32-E72D297353CC}">
              <c16:uniqueId val="{0000000A-2844-405E-9DCB-1004C03F122F}"/>
            </c:ext>
          </c:extLst>
        </c:ser>
        <c:ser>
          <c:idx val="11"/>
          <c:order val="11"/>
          <c:tx>
            <c:strRef>
              <c:f>'Chart Tables'!$O$106</c:f>
              <c:strCache>
                <c:ptCount val="1"/>
                <c:pt idx="0">
                  <c:v>Unknown, N/A, or Other</c:v>
                </c:pt>
              </c:strCache>
            </c:strRef>
          </c:tx>
          <c:spPr>
            <a:solidFill>
              <a:schemeClr val="accent6">
                <a:lumMod val="60000"/>
              </a:schemeClr>
            </a:solidFill>
            <a:ln>
              <a:noFill/>
            </a:ln>
            <a:effectLst/>
          </c:spPr>
          <c:invertIfNegative val="0"/>
          <c:cat>
            <c:multiLvlStrRef>
              <c:f>'Chart Tables'!$B$107:$C$185</c:f>
              <c:multiLvlStrCache>
                <c:ptCount val="77"/>
                <c:lvl>
                  <c:pt idx="0">
                    <c:v>2010</c:v>
                  </c:pt>
                  <c:pt idx="1">
                    <c:v>2011</c:v>
                  </c:pt>
                  <c:pt idx="2">
                    <c:v>2012</c:v>
                  </c:pt>
                  <c:pt idx="3">
                    <c:v>2013</c:v>
                  </c:pt>
                  <c:pt idx="4">
                    <c:v>2014</c:v>
                  </c:pt>
                  <c:pt idx="5">
                    <c:v>2015</c:v>
                  </c:pt>
                  <c:pt idx="6">
                    <c:v>2016</c:v>
                  </c:pt>
                  <c:pt idx="7">
                    <c:v>2017</c:v>
                  </c:pt>
                  <c:pt idx="8">
                    <c:v>2018</c:v>
                  </c:pt>
                  <c:pt idx="9">
                    <c:v>2019</c:v>
                  </c:pt>
                  <c:pt idx="10">
                    <c:v>2020</c:v>
                  </c:pt>
                  <c:pt idx="11">
                    <c:v>2010</c:v>
                  </c:pt>
                  <c:pt idx="12">
                    <c:v>2011</c:v>
                  </c:pt>
                  <c:pt idx="13">
                    <c:v>2012</c:v>
                  </c:pt>
                  <c:pt idx="14">
                    <c:v>2013</c:v>
                  </c:pt>
                  <c:pt idx="15">
                    <c:v>2014</c:v>
                  </c:pt>
                  <c:pt idx="16">
                    <c:v>2015</c:v>
                  </c:pt>
                  <c:pt idx="17">
                    <c:v>2016</c:v>
                  </c:pt>
                  <c:pt idx="18">
                    <c:v>2017</c:v>
                  </c:pt>
                  <c:pt idx="19">
                    <c:v>2018</c:v>
                  </c:pt>
                  <c:pt idx="20">
                    <c:v>2019</c:v>
                  </c:pt>
                  <c:pt idx="21">
                    <c:v>2020</c:v>
                  </c:pt>
                  <c:pt idx="22">
                    <c:v>2010</c:v>
                  </c:pt>
                  <c:pt idx="23">
                    <c:v>2011</c:v>
                  </c:pt>
                  <c:pt idx="24">
                    <c:v>2012</c:v>
                  </c:pt>
                  <c:pt idx="25">
                    <c:v>2013</c:v>
                  </c:pt>
                  <c:pt idx="26">
                    <c:v>2014</c:v>
                  </c:pt>
                  <c:pt idx="27">
                    <c:v>2015</c:v>
                  </c:pt>
                  <c:pt idx="28">
                    <c:v>2016</c:v>
                  </c:pt>
                  <c:pt idx="29">
                    <c:v>2017</c:v>
                  </c:pt>
                  <c:pt idx="30">
                    <c:v>2018</c:v>
                  </c:pt>
                  <c:pt idx="31">
                    <c:v>2019</c:v>
                  </c:pt>
                  <c:pt idx="32">
                    <c:v>2020</c:v>
                  </c:pt>
                  <c:pt idx="33">
                    <c:v>2010</c:v>
                  </c:pt>
                  <c:pt idx="34">
                    <c:v>2011</c:v>
                  </c:pt>
                  <c:pt idx="35">
                    <c:v>2012</c:v>
                  </c:pt>
                  <c:pt idx="36">
                    <c:v>2013</c:v>
                  </c:pt>
                  <c:pt idx="37">
                    <c:v>2014</c:v>
                  </c:pt>
                  <c:pt idx="38">
                    <c:v>2015</c:v>
                  </c:pt>
                  <c:pt idx="39">
                    <c:v>2016</c:v>
                  </c:pt>
                  <c:pt idx="40">
                    <c:v>2017</c:v>
                  </c:pt>
                  <c:pt idx="41">
                    <c:v>2018</c:v>
                  </c:pt>
                  <c:pt idx="42">
                    <c:v>2019</c:v>
                  </c:pt>
                  <c:pt idx="43">
                    <c:v>2020</c:v>
                  </c:pt>
                  <c:pt idx="44">
                    <c:v>2010</c:v>
                  </c:pt>
                  <c:pt idx="45">
                    <c:v>2011</c:v>
                  </c:pt>
                  <c:pt idx="46">
                    <c:v>2012</c:v>
                  </c:pt>
                  <c:pt idx="47">
                    <c:v>2013</c:v>
                  </c:pt>
                  <c:pt idx="48">
                    <c:v>2014</c:v>
                  </c:pt>
                  <c:pt idx="49">
                    <c:v>2015</c:v>
                  </c:pt>
                  <c:pt idx="50">
                    <c:v>2016</c:v>
                  </c:pt>
                  <c:pt idx="51">
                    <c:v>2017</c:v>
                  </c:pt>
                  <c:pt idx="52">
                    <c:v>2018</c:v>
                  </c:pt>
                  <c:pt idx="53">
                    <c:v>2019</c:v>
                  </c:pt>
                  <c:pt idx="54">
                    <c:v>2020</c:v>
                  </c:pt>
                  <c:pt idx="55">
                    <c:v>2010</c:v>
                  </c:pt>
                  <c:pt idx="56">
                    <c:v>2011</c:v>
                  </c:pt>
                  <c:pt idx="57">
                    <c:v>2012</c:v>
                  </c:pt>
                  <c:pt idx="58">
                    <c:v>2013</c:v>
                  </c:pt>
                  <c:pt idx="59">
                    <c:v>2014</c:v>
                  </c:pt>
                  <c:pt idx="60">
                    <c:v>2015</c:v>
                  </c:pt>
                  <c:pt idx="61">
                    <c:v>2016</c:v>
                  </c:pt>
                  <c:pt idx="62">
                    <c:v>2017</c:v>
                  </c:pt>
                  <c:pt idx="63">
                    <c:v>2018</c:v>
                  </c:pt>
                  <c:pt idx="64">
                    <c:v>2019</c:v>
                  </c:pt>
                  <c:pt idx="65">
                    <c:v>2020</c:v>
                  </c:pt>
                  <c:pt idx="66">
                    <c:v>2010</c:v>
                  </c:pt>
                  <c:pt idx="67">
                    <c:v>2011</c:v>
                  </c:pt>
                  <c:pt idx="68">
                    <c:v>2012</c:v>
                  </c:pt>
                  <c:pt idx="69">
                    <c:v>2013</c:v>
                  </c:pt>
                  <c:pt idx="70">
                    <c:v>2014</c:v>
                  </c:pt>
                  <c:pt idx="71">
                    <c:v>2015</c:v>
                  </c:pt>
                  <c:pt idx="72">
                    <c:v>2016</c:v>
                  </c:pt>
                  <c:pt idx="73">
                    <c:v>2017</c:v>
                  </c:pt>
                  <c:pt idx="74">
                    <c:v>2018</c:v>
                  </c:pt>
                  <c:pt idx="75">
                    <c:v>2019</c:v>
                  </c:pt>
                  <c:pt idx="76">
                    <c:v>2020</c:v>
                  </c:pt>
                </c:lvl>
                <c:lvl>
                  <c:pt idx="0">
                    <c:v>First-Party OS/Applications</c:v>
                  </c:pt>
                  <c:pt idx="11">
                    <c:v>First-Party Firmware</c:v>
                  </c:pt>
                  <c:pt idx="22">
                    <c:v>Third-Party Application</c:v>
                  </c:pt>
                  <c:pt idx="33">
                    <c:v>Third-Party Firmware</c:v>
                  </c:pt>
                  <c:pt idx="44">
                    <c:v>OSS</c:v>
                  </c:pt>
                  <c:pt idx="55">
                    <c:v>Attacker Application</c:v>
                  </c:pt>
                  <c:pt idx="66">
                    <c:v>Unknown/NA</c:v>
                  </c:pt>
                </c:lvl>
              </c:multiLvlStrCache>
            </c:multiLvlStrRef>
          </c:cat>
          <c:val>
            <c:numRef>
              <c:f>'Chart Tables'!$O$107:$O$183</c:f>
              <c:numCache>
                <c:formatCode>General</c:formatCode>
                <c:ptCount val="77"/>
                <c:pt idx="0">
                  <c:v>0</c:v>
                </c:pt>
                <c:pt idx="1">
                  <c:v>0</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c:v>
                </c:pt>
                <c:pt idx="24">
                  <c:v>1</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1</c:v>
                </c:pt>
                <c:pt idx="68">
                  <c:v>0</c:v>
                </c:pt>
                <c:pt idx="69">
                  <c:v>0</c:v>
                </c:pt>
                <c:pt idx="70">
                  <c:v>0</c:v>
                </c:pt>
                <c:pt idx="71">
                  <c:v>0</c:v>
                </c:pt>
                <c:pt idx="72">
                  <c:v>0</c:v>
                </c:pt>
                <c:pt idx="73">
                  <c:v>0</c:v>
                </c:pt>
                <c:pt idx="74">
                  <c:v>0</c:v>
                </c:pt>
                <c:pt idx="75">
                  <c:v>1</c:v>
                </c:pt>
                <c:pt idx="76">
                  <c:v>0</c:v>
                </c:pt>
              </c:numCache>
            </c:numRef>
          </c:val>
          <c:extLst>
            <c:ext xmlns:c16="http://schemas.microsoft.com/office/drawing/2014/chart" uri="{C3380CC4-5D6E-409C-BE32-E72D297353CC}">
              <c16:uniqueId val="{0000000B-2844-405E-9DCB-1004C03F122F}"/>
            </c:ext>
          </c:extLst>
        </c:ser>
        <c:dLbls>
          <c:showLegendKey val="0"/>
          <c:showVal val="0"/>
          <c:showCatName val="0"/>
          <c:showSerName val="0"/>
          <c:showPercent val="0"/>
          <c:showBubbleSize val="0"/>
        </c:dLbls>
        <c:gapWidth val="10"/>
        <c:overlap val="100"/>
        <c:axId val="562451440"/>
        <c:axId val="780079224"/>
      </c:barChart>
      <c:catAx>
        <c:axId val="562451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079224"/>
        <c:crosses val="autoZero"/>
        <c:auto val="1"/>
        <c:lblAlgn val="ctr"/>
        <c:lblOffset val="100"/>
        <c:noMultiLvlLbl val="0"/>
      </c:catAx>
      <c:valAx>
        <c:axId val="780079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2451440"/>
        <c:crosses val="autoZero"/>
        <c:crossBetween val="between"/>
      </c:valAx>
      <c:spPr>
        <a:noFill/>
        <a:ln>
          <a:noFill/>
        </a:ln>
        <a:effectLst/>
      </c:spPr>
    </c:plotArea>
    <c:legend>
      <c:legendPos val="b"/>
      <c:layout>
        <c:manualLayout>
          <c:xMode val="edge"/>
          <c:yMode val="edge"/>
          <c:x val="3.2371916192983033E-2"/>
          <c:y val="8.7935899609116117E-2"/>
          <c:w val="0.89149014838989571"/>
          <c:h val="7.95672521209036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Figure 14: Attack Vectors by Year</a:t>
            </a:r>
          </a:p>
        </c:rich>
      </c:tx>
      <c:layout>
        <c:manualLayout>
          <c:xMode val="edge"/>
          <c:yMode val="edge"/>
          <c:x val="1.6187599196589245E-2"/>
          <c:y val="2.65230323413920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'Chart Tables'!$A$188</c:f>
              <c:strCache>
                <c:ptCount val="1"/>
                <c:pt idx="0">
                  <c:v>Stolen/Purchased Certificate</c:v>
                </c:pt>
              </c:strCache>
            </c:strRef>
          </c:tx>
          <c:spPr>
            <a:solidFill>
              <a:schemeClr val="accent1"/>
            </a:solidFill>
            <a:ln>
              <a:noFill/>
            </a:ln>
            <a:effectLst/>
          </c:spPr>
          <c:invertIfNegative val="0"/>
          <c:cat>
            <c:numRef>
              <c:f>'Chart Tables'!$B$187:$L$187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Tables'!$B$188:$L$188</c:f>
              <c:numCache>
                <c:formatCode>General</c:formatCode>
                <c:ptCount val="11"/>
                <c:pt idx="0">
                  <c:v>1</c:v>
                </c:pt>
                <c:pt idx="1">
                  <c:v>4</c:v>
                </c:pt>
                <c:pt idx="2">
                  <c:v>2</c:v>
                </c:pt>
                <c:pt idx="3">
                  <c:v>1</c:v>
                </c:pt>
                <c:pt idx="4">
                  <c:v>1</c:v>
                </c:pt>
                <c:pt idx="5">
                  <c:v>1</c:v>
                </c:pt>
                <c:pt idx="6">
                  <c:v>1</c:v>
                </c:pt>
                <c:pt idx="7">
                  <c:v>3</c:v>
                </c:pt>
                <c:pt idx="8">
                  <c:v>3</c:v>
                </c:pt>
                <c:pt idx="9">
                  <c:v>3</c:v>
                </c:pt>
                <c:pt idx="10">
                  <c:v>2</c:v>
                </c:pt>
              </c:numCache>
            </c:numRef>
          </c:val>
          <c:extLst>
            <c:ext xmlns:c16="http://schemas.microsoft.com/office/drawing/2014/chart" uri="{C3380CC4-5D6E-409C-BE32-E72D297353CC}">
              <c16:uniqueId val="{00000000-12B4-41CB-86FF-E7EF75E7E2FA}"/>
            </c:ext>
          </c:extLst>
        </c:ser>
        <c:ser>
          <c:idx val="1"/>
          <c:order val="1"/>
          <c:tx>
            <c:strRef>
              <c:f>'Chart Tables'!$A$189</c:f>
              <c:strCache>
                <c:ptCount val="1"/>
                <c:pt idx="0">
                  <c:v>Pre-signature Insertion</c:v>
                </c:pt>
              </c:strCache>
            </c:strRef>
          </c:tx>
          <c:spPr>
            <a:solidFill>
              <a:schemeClr val="accent2"/>
            </a:solidFill>
            <a:ln>
              <a:noFill/>
            </a:ln>
            <a:effectLst/>
          </c:spPr>
          <c:invertIfNegative val="0"/>
          <c:cat>
            <c:numRef>
              <c:f>'Chart Tables'!$B$187:$L$187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Tables'!$B$189:$L$189</c:f>
              <c:numCache>
                <c:formatCode>General</c:formatCode>
                <c:ptCount val="11"/>
                <c:pt idx="0">
                  <c:v>0</c:v>
                </c:pt>
                <c:pt idx="1">
                  <c:v>0</c:v>
                </c:pt>
                <c:pt idx="2">
                  <c:v>0</c:v>
                </c:pt>
                <c:pt idx="3">
                  <c:v>0</c:v>
                </c:pt>
                <c:pt idx="4">
                  <c:v>0</c:v>
                </c:pt>
                <c:pt idx="5">
                  <c:v>1</c:v>
                </c:pt>
                <c:pt idx="6">
                  <c:v>0</c:v>
                </c:pt>
                <c:pt idx="7">
                  <c:v>1</c:v>
                </c:pt>
                <c:pt idx="8">
                  <c:v>2</c:v>
                </c:pt>
                <c:pt idx="9">
                  <c:v>3</c:v>
                </c:pt>
                <c:pt idx="10">
                  <c:v>1</c:v>
                </c:pt>
              </c:numCache>
            </c:numRef>
          </c:val>
          <c:extLst>
            <c:ext xmlns:c16="http://schemas.microsoft.com/office/drawing/2014/chart" uri="{C3380CC4-5D6E-409C-BE32-E72D297353CC}">
              <c16:uniqueId val="{00000001-12B4-41CB-86FF-E7EF75E7E2FA}"/>
            </c:ext>
          </c:extLst>
        </c:ser>
        <c:ser>
          <c:idx val="2"/>
          <c:order val="2"/>
          <c:tx>
            <c:strRef>
              <c:f>'Chart Tables'!$A$190</c:f>
              <c:strCache>
                <c:ptCount val="1"/>
                <c:pt idx="0">
                  <c:v>Default Password Exploit</c:v>
                </c:pt>
              </c:strCache>
            </c:strRef>
          </c:tx>
          <c:spPr>
            <a:solidFill>
              <a:schemeClr val="accent3"/>
            </a:solidFill>
            <a:ln>
              <a:noFill/>
            </a:ln>
            <a:effectLst/>
          </c:spPr>
          <c:invertIfNegative val="0"/>
          <c:cat>
            <c:numRef>
              <c:f>'Chart Tables'!$B$187:$L$187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Tables'!$B$190:$L$190</c:f>
              <c:numCache>
                <c:formatCode>General</c:formatCode>
                <c:ptCount val="11"/>
                <c:pt idx="0">
                  <c:v>0</c:v>
                </c:pt>
                <c:pt idx="1">
                  <c:v>1</c:v>
                </c:pt>
                <c:pt idx="2">
                  <c:v>0</c:v>
                </c:pt>
                <c:pt idx="3">
                  <c:v>0</c:v>
                </c:pt>
                <c:pt idx="4">
                  <c:v>0</c:v>
                </c:pt>
                <c:pt idx="5">
                  <c:v>2</c:v>
                </c:pt>
                <c:pt idx="6">
                  <c:v>0</c:v>
                </c:pt>
                <c:pt idx="7">
                  <c:v>1</c:v>
                </c:pt>
                <c:pt idx="8">
                  <c:v>0</c:v>
                </c:pt>
                <c:pt idx="9">
                  <c:v>2</c:v>
                </c:pt>
                <c:pt idx="10">
                  <c:v>1</c:v>
                </c:pt>
              </c:numCache>
            </c:numRef>
          </c:val>
          <c:extLst>
            <c:ext xmlns:c16="http://schemas.microsoft.com/office/drawing/2014/chart" uri="{C3380CC4-5D6E-409C-BE32-E72D297353CC}">
              <c16:uniqueId val="{00000002-12B4-41CB-86FF-E7EF75E7E2FA}"/>
            </c:ext>
          </c:extLst>
        </c:ser>
        <c:ser>
          <c:idx val="3"/>
          <c:order val="3"/>
          <c:tx>
            <c:strRef>
              <c:f>'Chart Tables'!$A$191</c:f>
              <c:strCache>
                <c:ptCount val="1"/>
                <c:pt idx="0">
                  <c:v>Account Access</c:v>
                </c:pt>
              </c:strCache>
            </c:strRef>
          </c:tx>
          <c:spPr>
            <a:solidFill>
              <a:schemeClr val="accent4"/>
            </a:solidFill>
            <a:ln>
              <a:noFill/>
            </a:ln>
            <a:effectLst/>
          </c:spPr>
          <c:invertIfNegative val="0"/>
          <c:cat>
            <c:numRef>
              <c:f>'Chart Tables'!$B$187:$L$187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Tables'!$B$191:$L$191</c:f>
              <c:numCache>
                <c:formatCode>General</c:formatCode>
                <c:ptCount val="11"/>
                <c:pt idx="0">
                  <c:v>0</c:v>
                </c:pt>
                <c:pt idx="1">
                  <c:v>0</c:v>
                </c:pt>
                <c:pt idx="2">
                  <c:v>0</c:v>
                </c:pt>
                <c:pt idx="3">
                  <c:v>1</c:v>
                </c:pt>
                <c:pt idx="4">
                  <c:v>0</c:v>
                </c:pt>
                <c:pt idx="5">
                  <c:v>4</c:v>
                </c:pt>
                <c:pt idx="6">
                  <c:v>3</c:v>
                </c:pt>
                <c:pt idx="7">
                  <c:v>3</c:v>
                </c:pt>
                <c:pt idx="8">
                  <c:v>3</c:v>
                </c:pt>
                <c:pt idx="9">
                  <c:v>5</c:v>
                </c:pt>
                <c:pt idx="10">
                  <c:v>2</c:v>
                </c:pt>
              </c:numCache>
            </c:numRef>
          </c:val>
          <c:extLst>
            <c:ext xmlns:c16="http://schemas.microsoft.com/office/drawing/2014/chart" uri="{C3380CC4-5D6E-409C-BE32-E72D297353CC}">
              <c16:uniqueId val="{00000003-12B4-41CB-86FF-E7EF75E7E2FA}"/>
            </c:ext>
          </c:extLst>
        </c:ser>
        <c:ser>
          <c:idx val="4"/>
          <c:order val="4"/>
          <c:tx>
            <c:strRef>
              <c:f>'Chart Tables'!$A$192</c:f>
              <c:strCache>
                <c:ptCount val="1"/>
                <c:pt idx="0">
                  <c:v>Self-signed/Unsigned</c:v>
                </c:pt>
              </c:strCache>
            </c:strRef>
          </c:tx>
          <c:spPr>
            <a:solidFill>
              <a:schemeClr val="accent5"/>
            </a:solidFill>
            <a:ln>
              <a:noFill/>
            </a:ln>
            <a:effectLst/>
          </c:spPr>
          <c:invertIfNegative val="0"/>
          <c:cat>
            <c:numRef>
              <c:f>'Chart Tables'!$B$187:$L$187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Tables'!$B$192:$L$192</c:f>
              <c:numCache>
                <c:formatCode>General</c:formatCode>
                <c:ptCount val="11"/>
                <c:pt idx="0">
                  <c:v>1</c:v>
                </c:pt>
                <c:pt idx="1">
                  <c:v>1</c:v>
                </c:pt>
                <c:pt idx="2">
                  <c:v>0</c:v>
                </c:pt>
                <c:pt idx="3">
                  <c:v>0</c:v>
                </c:pt>
                <c:pt idx="4">
                  <c:v>0</c:v>
                </c:pt>
                <c:pt idx="5">
                  <c:v>1</c:v>
                </c:pt>
                <c:pt idx="6">
                  <c:v>5</c:v>
                </c:pt>
                <c:pt idx="7">
                  <c:v>8</c:v>
                </c:pt>
                <c:pt idx="8">
                  <c:v>12</c:v>
                </c:pt>
                <c:pt idx="9">
                  <c:v>9</c:v>
                </c:pt>
                <c:pt idx="10">
                  <c:v>14</c:v>
                </c:pt>
              </c:numCache>
            </c:numRef>
          </c:val>
          <c:extLst>
            <c:ext xmlns:c16="http://schemas.microsoft.com/office/drawing/2014/chart" uri="{C3380CC4-5D6E-409C-BE32-E72D297353CC}">
              <c16:uniqueId val="{00000004-12B4-41CB-86FF-E7EF75E7E2FA}"/>
            </c:ext>
          </c:extLst>
        </c:ser>
        <c:ser>
          <c:idx val="5"/>
          <c:order val="5"/>
          <c:tx>
            <c:strRef>
              <c:f>'Chart Tables'!$A$193</c:f>
              <c:strCache>
                <c:ptCount val="1"/>
                <c:pt idx="0">
                  <c:v>Broken Signature System</c:v>
                </c:pt>
              </c:strCache>
            </c:strRef>
          </c:tx>
          <c:spPr>
            <a:solidFill>
              <a:schemeClr val="accent6"/>
            </a:solidFill>
            <a:ln>
              <a:noFill/>
            </a:ln>
            <a:effectLst/>
          </c:spPr>
          <c:invertIfNegative val="0"/>
          <c:cat>
            <c:numRef>
              <c:f>'Chart Tables'!$B$187:$L$187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Tables'!$B$193:$L$193</c:f>
              <c:numCache>
                <c:formatCode>General</c:formatCode>
                <c:ptCount val="11"/>
                <c:pt idx="0">
                  <c:v>1</c:v>
                </c:pt>
                <c:pt idx="1">
                  <c:v>0</c:v>
                </c:pt>
                <c:pt idx="2">
                  <c:v>0</c:v>
                </c:pt>
                <c:pt idx="3">
                  <c:v>1</c:v>
                </c:pt>
                <c:pt idx="4">
                  <c:v>0</c:v>
                </c:pt>
                <c:pt idx="5">
                  <c:v>1</c:v>
                </c:pt>
                <c:pt idx="6">
                  <c:v>0</c:v>
                </c:pt>
                <c:pt idx="7">
                  <c:v>0</c:v>
                </c:pt>
                <c:pt idx="8">
                  <c:v>5</c:v>
                </c:pt>
                <c:pt idx="9">
                  <c:v>1</c:v>
                </c:pt>
                <c:pt idx="10">
                  <c:v>4</c:v>
                </c:pt>
              </c:numCache>
            </c:numRef>
          </c:val>
          <c:extLst>
            <c:ext xmlns:c16="http://schemas.microsoft.com/office/drawing/2014/chart" uri="{C3380CC4-5D6E-409C-BE32-E72D297353CC}">
              <c16:uniqueId val="{00000005-12B4-41CB-86FF-E7EF75E7E2FA}"/>
            </c:ext>
          </c:extLst>
        </c:ser>
        <c:ser>
          <c:idx val="6"/>
          <c:order val="6"/>
          <c:tx>
            <c:strRef>
              <c:f>'Chart Tables'!$A$194</c:f>
              <c:strCache>
                <c:ptCount val="1"/>
                <c:pt idx="0">
                  <c:v>Unknown, Other, or N/A</c:v>
                </c:pt>
              </c:strCache>
            </c:strRef>
          </c:tx>
          <c:spPr>
            <a:solidFill>
              <a:schemeClr val="accent1">
                <a:lumMod val="60000"/>
              </a:schemeClr>
            </a:solidFill>
            <a:ln>
              <a:noFill/>
            </a:ln>
            <a:effectLst/>
          </c:spPr>
          <c:invertIfNegative val="0"/>
          <c:cat>
            <c:numRef>
              <c:f>'Chart Tables'!$B$187:$L$187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Tables'!$B$194:$L$194</c:f>
              <c:numCache>
                <c:formatCode>General</c:formatCode>
                <c:ptCount val="11"/>
                <c:pt idx="0">
                  <c:v>0</c:v>
                </c:pt>
                <c:pt idx="1">
                  <c:v>0</c:v>
                </c:pt>
                <c:pt idx="2">
                  <c:v>0</c:v>
                </c:pt>
                <c:pt idx="3">
                  <c:v>5</c:v>
                </c:pt>
                <c:pt idx="4">
                  <c:v>5</c:v>
                </c:pt>
                <c:pt idx="5">
                  <c:v>6</c:v>
                </c:pt>
                <c:pt idx="6">
                  <c:v>3</c:v>
                </c:pt>
                <c:pt idx="7">
                  <c:v>1</c:v>
                </c:pt>
                <c:pt idx="8">
                  <c:v>12</c:v>
                </c:pt>
                <c:pt idx="9">
                  <c:v>12</c:v>
                </c:pt>
                <c:pt idx="10">
                  <c:v>13</c:v>
                </c:pt>
              </c:numCache>
            </c:numRef>
          </c:val>
          <c:extLst>
            <c:ext xmlns:c16="http://schemas.microsoft.com/office/drawing/2014/chart" uri="{C3380CC4-5D6E-409C-BE32-E72D297353CC}">
              <c16:uniqueId val="{00000006-12B4-41CB-86FF-E7EF75E7E2FA}"/>
            </c:ext>
          </c:extLst>
        </c:ser>
        <c:dLbls>
          <c:showLegendKey val="0"/>
          <c:showVal val="0"/>
          <c:showCatName val="0"/>
          <c:showSerName val="0"/>
          <c:showPercent val="0"/>
          <c:showBubbleSize val="0"/>
        </c:dLbls>
        <c:gapWidth val="150"/>
        <c:overlap val="100"/>
        <c:axId val="649041168"/>
        <c:axId val="649041808"/>
      </c:barChart>
      <c:catAx>
        <c:axId val="649041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9041808"/>
        <c:crosses val="autoZero"/>
        <c:auto val="1"/>
        <c:lblAlgn val="ctr"/>
        <c:lblOffset val="100"/>
        <c:noMultiLvlLbl val="0"/>
      </c:catAx>
      <c:valAx>
        <c:axId val="6490418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9041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Figure 17: Distribution Vectors </a:t>
            </a:r>
          </a:p>
        </c:rich>
      </c:tx>
      <c:layout>
        <c:manualLayout>
          <c:xMode val="edge"/>
          <c:yMode val="edge"/>
          <c:x val="6.9215223097112866E-2"/>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'Chart Tables'!$B$200</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CBC-4F45-A6C0-8AE11071D87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CBC-4F45-A6C0-8AE11071D87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CBC-4F45-A6C0-8AE11071D87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CBC-4F45-A6C0-8AE11071D87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CBC-4F45-A6C0-8AE11071D87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CBC-4F45-A6C0-8AE11071D87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CBC-4F45-A6C0-8AE11071D87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CBC-4F45-A6C0-8AE11071D871}"/>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CBC-4F45-A6C0-8AE11071D871}"/>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CBC-4F45-A6C0-8AE11071D871}"/>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FCBC-4F45-A6C0-8AE11071D871}"/>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FCBC-4F45-A6C0-8AE11071D871}"/>
              </c:ext>
            </c:extLst>
          </c:dPt>
          <c:dLbls>
            <c:dLbl>
              <c:idx val="7"/>
              <c:layout>
                <c:manualLayout>
                  <c:x val="8.1898933481793831E-3"/>
                  <c:y val="1.969156684483370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CBC-4F45-A6C0-8AE11071D87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'Chart Tables'!$A$201:$A$212</c:f>
              <c:strCache>
                <c:ptCount val="12"/>
                <c:pt idx="0">
                  <c:v>Typosquatting</c:v>
                </c:pt>
                <c:pt idx="1">
                  <c:v>Hijacked Updates</c:v>
                </c:pt>
                <c:pt idx="2">
                  <c:v>Proprietary Application Store</c:v>
                </c:pt>
                <c:pt idx="3">
                  <c:v>Third-Party Application Store</c:v>
                </c:pt>
                <c:pt idx="4">
                  <c:v>Open-Source Dependency</c:v>
                </c:pt>
                <c:pt idx="5">
                  <c:v>Worm Component</c:v>
                </c:pt>
                <c:pt idx="6">
                  <c:v>Hardware Component</c:v>
                </c:pt>
                <c:pt idx="7">
                  <c:v>Direct Download</c:v>
                </c:pt>
                <c:pt idx="8">
                  <c:v>Phishing</c:v>
                </c:pt>
                <c:pt idx="9">
                  <c:v>Development Software</c:v>
                </c:pt>
                <c:pt idx="10">
                  <c:v>Supply Chain Service Provider</c:v>
                </c:pt>
                <c:pt idx="11">
                  <c:v>Unknown, N/A, or Other</c:v>
                </c:pt>
              </c:strCache>
            </c:strRef>
          </c:cat>
          <c:val>
            <c:numRef>
              <c:f>'Chart Tables'!$B$201:$B$212</c:f>
              <c:numCache>
                <c:formatCode>General</c:formatCode>
                <c:ptCount val="12"/>
                <c:pt idx="0">
                  <c:v>31</c:v>
                </c:pt>
                <c:pt idx="1">
                  <c:v>51</c:v>
                </c:pt>
                <c:pt idx="2">
                  <c:v>32</c:v>
                </c:pt>
                <c:pt idx="3">
                  <c:v>11</c:v>
                </c:pt>
                <c:pt idx="4">
                  <c:v>80</c:v>
                </c:pt>
                <c:pt idx="5">
                  <c:v>5</c:v>
                </c:pt>
                <c:pt idx="6">
                  <c:v>6</c:v>
                </c:pt>
                <c:pt idx="7">
                  <c:v>41</c:v>
                </c:pt>
                <c:pt idx="8">
                  <c:v>11</c:v>
                </c:pt>
                <c:pt idx="9">
                  <c:v>17</c:v>
                </c:pt>
                <c:pt idx="10">
                  <c:v>71</c:v>
                </c:pt>
                <c:pt idx="11">
                  <c:v>7</c:v>
                </c:pt>
              </c:numCache>
            </c:numRef>
          </c:val>
          <c:extLst>
            <c:ext xmlns:c16="http://schemas.microsoft.com/office/drawing/2014/chart" uri="{C3380CC4-5D6E-409C-BE32-E72D297353CC}">
              <c16:uniqueId val="{00000018-FCBC-4F45-A6C0-8AE11071D871}"/>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655339263746137E-2"/>
          <c:y val="6.8514299054341712E-2"/>
          <c:w val="0.96192833817294043"/>
          <c:h val="0.84254684110279043"/>
        </c:manualLayout>
      </c:layout>
      <c:barChart>
        <c:barDir val="col"/>
        <c:grouping val="stacked"/>
        <c:varyColors val="0"/>
        <c:ser>
          <c:idx val="0"/>
          <c:order val="0"/>
          <c:tx>
            <c:strRef>
              <c:f>'Chart Tables'!$D$106</c:f>
              <c:strCache>
                <c:ptCount val="1"/>
                <c:pt idx="0">
                  <c:v>Typosquatting</c:v>
                </c:pt>
              </c:strCache>
            </c:strRef>
          </c:tx>
          <c:spPr>
            <a:solidFill>
              <a:schemeClr val="accent1"/>
            </a:solidFill>
            <a:ln>
              <a:noFill/>
            </a:ln>
            <a:effectLst/>
          </c:spPr>
          <c:invertIfNegative val="0"/>
          <c:cat>
            <c:multiLvlStrRef>
              <c:f>'Chart Tables'!$B$107:$C$185</c:f>
              <c:multiLvlStrCache>
                <c:ptCount val="77"/>
                <c:lvl>
                  <c:pt idx="0">
                    <c:v>2010</c:v>
                  </c:pt>
                  <c:pt idx="1">
                    <c:v>2011</c:v>
                  </c:pt>
                  <c:pt idx="2">
                    <c:v>2012</c:v>
                  </c:pt>
                  <c:pt idx="3">
                    <c:v>2013</c:v>
                  </c:pt>
                  <c:pt idx="4">
                    <c:v>2014</c:v>
                  </c:pt>
                  <c:pt idx="5">
                    <c:v>2015</c:v>
                  </c:pt>
                  <c:pt idx="6">
                    <c:v>2016</c:v>
                  </c:pt>
                  <c:pt idx="7">
                    <c:v>2017</c:v>
                  </c:pt>
                  <c:pt idx="8">
                    <c:v>2018</c:v>
                  </c:pt>
                  <c:pt idx="9">
                    <c:v>2019</c:v>
                  </c:pt>
                  <c:pt idx="10">
                    <c:v>2020</c:v>
                  </c:pt>
                  <c:pt idx="11">
                    <c:v>2010</c:v>
                  </c:pt>
                  <c:pt idx="12">
                    <c:v>2011</c:v>
                  </c:pt>
                  <c:pt idx="13">
                    <c:v>2012</c:v>
                  </c:pt>
                  <c:pt idx="14">
                    <c:v>2013</c:v>
                  </c:pt>
                  <c:pt idx="15">
                    <c:v>2014</c:v>
                  </c:pt>
                  <c:pt idx="16">
                    <c:v>2015</c:v>
                  </c:pt>
                  <c:pt idx="17">
                    <c:v>2016</c:v>
                  </c:pt>
                  <c:pt idx="18">
                    <c:v>2017</c:v>
                  </c:pt>
                  <c:pt idx="19">
                    <c:v>2018</c:v>
                  </c:pt>
                  <c:pt idx="20">
                    <c:v>2019</c:v>
                  </c:pt>
                  <c:pt idx="21">
                    <c:v>2020</c:v>
                  </c:pt>
                  <c:pt idx="22">
                    <c:v>2010</c:v>
                  </c:pt>
                  <c:pt idx="23">
                    <c:v>2011</c:v>
                  </c:pt>
                  <c:pt idx="24">
                    <c:v>2012</c:v>
                  </c:pt>
                  <c:pt idx="25">
                    <c:v>2013</c:v>
                  </c:pt>
                  <c:pt idx="26">
                    <c:v>2014</c:v>
                  </c:pt>
                  <c:pt idx="27">
                    <c:v>2015</c:v>
                  </c:pt>
                  <c:pt idx="28">
                    <c:v>2016</c:v>
                  </c:pt>
                  <c:pt idx="29">
                    <c:v>2017</c:v>
                  </c:pt>
                  <c:pt idx="30">
                    <c:v>2018</c:v>
                  </c:pt>
                  <c:pt idx="31">
                    <c:v>2019</c:v>
                  </c:pt>
                  <c:pt idx="32">
                    <c:v>2020</c:v>
                  </c:pt>
                  <c:pt idx="33">
                    <c:v>2010</c:v>
                  </c:pt>
                  <c:pt idx="34">
                    <c:v>2011</c:v>
                  </c:pt>
                  <c:pt idx="35">
                    <c:v>2012</c:v>
                  </c:pt>
                  <c:pt idx="36">
                    <c:v>2013</c:v>
                  </c:pt>
                  <c:pt idx="37">
                    <c:v>2014</c:v>
                  </c:pt>
                  <c:pt idx="38">
                    <c:v>2015</c:v>
                  </c:pt>
                  <c:pt idx="39">
                    <c:v>2016</c:v>
                  </c:pt>
                  <c:pt idx="40">
                    <c:v>2017</c:v>
                  </c:pt>
                  <c:pt idx="41">
                    <c:v>2018</c:v>
                  </c:pt>
                  <c:pt idx="42">
                    <c:v>2019</c:v>
                  </c:pt>
                  <c:pt idx="43">
                    <c:v>2020</c:v>
                  </c:pt>
                  <c:pt idx="44">
                    <c:v>2010</c:v>
                  </c:pt>
                  <c:pt idx="45">
                    <c:v>2011</c:v>
                  </c:pt>
                  <c:pt idx="46">
                    <c:v>2012</c:v>
                  </c:pt>
                  <c:pt idx="47">
                    <c:v>2013</c:v>
                  </c:pt>
                  <c:pt idx="48">
                    <c:v>2014</c:v>
                  </c:pt>
                  <c:pt idx="49">
                    <c:v>2015</c:v>
                  </c:pt>
                  <c:pt idx="50">
                    <c:v>2016</c:v>
                  </c:pt>
                  <c:pt idx="51">
                    <c:v>2017</c:v>
                  </c:pt>
                  <c:pt idx="52">
                    <c:v>2018</c:v>
                  </c:pt>
                  <c:pt idx="53">
                    <c:v>2019</c:v>
                  </c:pt>
                  <c:pt idx="54">
                    <c:v>2020</c:v>
                  </c:pt>
                  <c:pt idx="55">
                    <c:v>2010</c:v>
                  </c:pt>
                  <c:pt idx="56">
                    <c:v>2011</c:v>
                  </c:pt>
                  <c:pt idx="57">
                    <c:v>2012</c:v>
                  </c:pt>
                  <c:pt idx="58">
                    <c:v>2013</c:v>
                  </c:pt>
                  <c:pt idx="59">
                    <c:v>2014</c:v>
                  </c:pt>
                  <c:pt idx="60">
                    <c:v>2015</c:v>
                  </c:pt>
                  <c:pt idx="61">
                    <c:v>2016</c:v>
                  </c:pt>
                  <c:pt idx="62">
                    <c:v>2017</c:v>
                  </c:pt>
                  <c:pt idx="63">
                    <c:v>2018</c:v>
                  </c:pt>
                  <c:pt idx="64">
                    <c:v>2019</c:v>
                  </c:pt>
                  <c:pt idx="65">
                    <c:v>2020</c:v>
                  </c:pt>
                  <c:pt idx="66">
                    <c:v>2010</c:v>
                  </c:pt>
                  <c:pt idx="67">
                    <c:v>2011</c:v>
                  </c:pt>
                  <c:pt idx="68">
                    <c:v>2012</c:v>
                  </c:pt>
                  <c:pt idx="69">
                    <c:v>2013</c:v>
                  </c:pt>
                  <c:pt idx="70">
                    <c:v>2014</c:v>
                  </c:pt>
                  <c:pt idx="71">
                    <c:v>2015</c:v>
                  </c:pt>
                  <c:pt idx="72">
                    <c:v>2016</c:v>
                  </c:pt>
                  <c:pt idx="73">
                    <c:v>2017</c:v>
                  </c:pt>
                  <c:pt idx="74">
                    <c:v>2018</c:v>
                  </c:pt>
                  <c:pt idx="75">
                    <c:v>2019</c:v>
                  </c:pt>
                  <c:pt idx="76">
                    <c:v>2020</c:v>
                  </c:pt>
                </c:lvl>
                <c:lvl>
                  <c:pt idx="0">
                    <c:v>First-Party OS/Applications</c:v>
                  </c:pt>
                  <c:pt idx="11">
                    <c:v>First-Party Firmware</c:v>
                  </c:pt>
                  <c:pt idx="22">
                    <c:v>Third-Party Application</c:v>
                  </c:pt>
                  <c:pt idx="33">
                    <c:v>Third-Party Firmware</c:v>
                  </c:pt>
                  <c:pt idx="44">
                    <c:v>OSS</c:v>
                  </c:pt>
                  <c:pt idx="55">
                    <c:v>Attacker Application</c:v>
                  </c:pt>
                  <c:pt idx="66">
                    <c:v>Unknown/NA</c:v>
                  </c:pt>
                </c:lvl>
              </c:multiLvlStrCache>
            </c:multiLvlStrRef>
          </c:cat>
          <c:val>
            <c:numRef>
              <c:f>'Chart Tables'!$D$107:$D$183</c:f>
              <c:numCache>
                <c:formatCode>General</c:formatCode>
                <c:ptCount val="7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c:v>
                </c:pt>
                <c:pt idx="51">
                  <c:v>2</c:v>
                </c:pt>
                <c:pt idx="52">
                  <c:v>2</c:v>
                </c:pt>
                <c:pt idx="53">
                  <c:v>1</c:v>
                </c:pt>
                <c:pt idx="54">
                  <c:v>3</c:v>
                </c:pt>
                <c:pt idx="55">
                  <c:v>0</c:v>
                </c:pt>
                <c:pt idx="56">
                  <c:v>1</c:v>
                </c:pt>
                <c:pt idx="57">
                  <c:v>0</c:v>
                </c:pt>
                <c:pt idx="58">
                  <c:v>0</c:v>
                </c:pt>
                <c:pt idx="59">
                  <c:v>0</c:v>
                </c:pt>
                <c:pt idx="60">
                  <c:v>0</c:v>
                </c:pt>
                <c:pt idx="61">
                  <c:v>1</c:v>
                </c:pt>
                <c:pt idx="62">
                  <c:v>3</c:v>
                </c:pt>
                <c:pt idx="63">
                  <c:v>1</c:v>
                </c:pt>
                <c:pt idx="64">
                  <c:v>1</c:v>
                </c:pt>
                <c:pt idx="65">
                  <c:v>2</c:v>
                </c:pt>
                <c:pt idx="66">
                  <c:v>0</c:v>
                </c:pt>
                <c:pt idx="67">
                  <c:v>0</c:v>
                </c:pt>
                <c:pt idx="68">
                  <c:v>0</c:v>
                </c:pt>
                <c:pt idx="69">
                  <c:v>0</c:v>
                </c:pt>
                <c:pt idx="70">
                  <c:v>0</c:v>
                </c:pt>
                <c:pt idx="71">
                  <c:v>0</c:v>
                </c:pt>
                <c:pt idx="72">
                  <c:v>0</c:v>
                </c:pt>
                <c:pt idx="73">
                  <c:v>0</c:v>
                </c:pt>
                <c:pt idx="74">
                  <c:v>0</c:v>
                </c:pt>
                <c:pt idx="75">
                  <c:v>0</c:v>
                </c:pt>
                <c:pt idx="76">
                  <c:v>0</c:v>
                </c:pt>
              </c:numCache>
            </c:numRef>
          </c:val>
          <c:extLst>
            <c:ext xmlns:c16="http://schemas.microsoft.com/office/drawing/2014/chart" uri="{C3380CC4-5D6E-409C-BE32-E72D297353CC}">
              <c16:uniqueId val="{00000000-E60D-9A40-8094-C8448A05AAEF}"/>
            </c:ext>
          </c:extLst>
        </c:ser>
        <c:ser>
          <c:idx val="1"/>
          <c:order val="1"/>
          <c:tx>
            <c:strRef>
              <c:f>'Chart Tables'!$E$106</c:f>
              <c:strCache>
                <c:ptCount val="1"/>
                <c:pt idx="0">
                  <c:v>Hijacked Updates</c:v>
                </c:pt>
              </c:strCache>
            </c:strRef>
          </c:tx>
          <c:spPr>
            <a:solidFill>
              <a:schemeClr val="accent2"/>
            </a:solidFill>
            <a:ln>
              <a:noFill/>
            </a:ln>
            <a:effectLst/>
          </c:spPr>
          <c:invertIfNegative val="0"/>
          <c:cat>
            <c:multiLvlStrRef>
              <c:f>'Chart Tables'!$B$107:$C$185</c:f>
              <c:multiLvlStrCache>
                <c:ptCount val="77"/>
                <c:lvl>
                  <c:pt idx="0">
                    <c:v>2010</c:v>
                  </c:pt>
                  <c:pt idx="1">
                    <c:v>2011</c:v>
                  </c:pt>
                  <c:pt idx="2">
                    <c:v>2012</c:v>
                  </c:pt>
                  <c:pt idx="3">
                    <c:v>2013</c:v>
                  </c:pt>
                  <c:pt idx="4">
                    <c:v>2014</c:v>
                  </c:pt>
                  <c:pt idx="5">
                    <c:v>2015</c:v>
                  </c:pt>
                  <c:pt idx="6">
                    <c:v>2016</c:v>
                  </c:pt>
                  <c:pt idx="7">
                    <c:v>2017</c:v>
                  </c:pt>
                  <c:pt idx="8">
                    <c:v>2018</c:v>
                  </c:pt>
                  <c:pt idx="9">
                    <c:v>2019</c:v>
                  </c:pt>
                  <c:pt idx="10">
                    <c:v>2020</c:v>
                  </c:pt>
                  <c:pt idx="11">
                    <c:v>2010</c:v>
                  </c:pt>
                  <c:pt idx="12">
                    <c:v>2011</c:v>
                  </c:pt>
                  <c:pt idx="13">
                    <c:v>2012</c:v>
                  </c:pt>
                  <c:pt idx="14">
                    <c:v>2013</c:v>
                  </c:pt>
                  <c:pt idx="15">
                    <c:v>2014</c:v>
                  </c:pt>
                  <c:pt idx="16">
                    <c:v>2015</c:v>
                  </c:pt>
                  <c:pt idx="17">
                    <c:v>2016</c:v>
                  </c:pt>
                  <c:pt idx="18">
                    <c:v>2017</c:v>
                  </c:pt>
                  <c:pt idx="19">
                    <c:v>2018</c:v>
                  </c:pt>
                  <c:pt idx="20">
                    <c:v>2019</c:v>
                  </c:pt>
                  <c:pt idx="21">
                    <c:v>2020</c:v>
                  </c:pt>
                  <c:pt idx="22">
                    <c:v>2010</c:v>
                  </c:pt>
                  <c:pt idx="23">
                    <c:v>2011</c:v>
                  </c:pt>
                  <c:pt idx="24">
                    <c:v>2012</c:v>
                  </c:pt>
                  <c:pt idx="25">
                    <c:v>2013</c:v>
                  </c:pt>
                  <c:pt idx="26">
                    <c:v>2014</c:v>
                  </c:pt>
                  <c:pt idx="27">
                    <c:v>2015</c:v>
                  </c:pt>
                  <c:pt idx="28">
                    <c:v>2016</c:v>
                  </c:pt>
                  <c:pt idx="29">
                    <c:v>2017</c:v>
                  </c:pt>
                  <c:pt idx="30">
                    <c:v>2018</c:v>
                  </c:pt>
                  <c:pt idx="31">
                    <c:v>2019</c:v>
                  </c:pt>
                  <c:pt idx="32">
                    <c:v>2020</c:v>
                  </c:pt>
                  <c:pt idx="33">
                    <c:v>2010</c:v>
                  </c:pt>
                  <c:pt idx="34">
                    <c:v>2011</c:v>
                  </c:pt>
                  <c:pt idx="35">
                    <c:v>2012</c:v>
                  </c:pt>
                  <c:pt idx="36">
                    <c:v>2013</c:v>
                  </c:pt>
                  <c:pt idx="37">
                    <c:v>2014</c:v>
                  </c:pt>
                  <c:pt idx="38">
                    <c:v>2015</c:v>
                  </c:pt>
                  <c:pt idx="39">
                    <c:v>2016</c:v>
                  </c:pt>
                  <c:pt idx="40">
                    <c:v>2017</c:v>
                  </c:pt>
                  <c:pt idx="41">
                    <c:v>2018</c:v>
                  </c:pt>
                  <c:pt idx="42">
                    <c:v>2019</c:v>
                  </c:pt>
                  <c:pt idx="43">
                    <c:v>2020</c:v>
                  </c:pt>
                  <c:pt idx="44">
                    <c:v>2010</c:v>
                  </c:pt>
                  <c:pt idx="45">
                    <c:v>2011</c:v>
                  </c:pt>
                  <c:pt idx="46">
                    <c:v>2012</c:v>
                  </c:pt>
                  <c:pt idx="47">
                    <c:v>2013</c:v>
                  </c:pt>
                  <c:pt idx="48">
                    <c:v>2014</c:v>
                  </c:pt>
                  <c:pt idx="49">
                    <c:v>2015</c:v>
                  </c:pt>
                  <c:pt idx="50">
                    <c:v>2016</c:v>
                  </c:pt>
                  <c:pt idx="51">
                    <c:v>2017</c:v>
                  </c:pt>
                  <c:pt idx="52">
                    <c:v>2018</c:v>
                  </c:pt>
                  <c:pt idx="53">
                    <c:v>2019</c:v>
                  </c:pt>
                  <c:pt idx="54">
                    <c:v>2020</c:v>
                  </c:pt>
                  <c:pt idx="55">
                    <c:v>2010</c:v>
                  </c:pt>
                  <c:pt idx="56">
                    <c:v>2011</c:v>
                  </c:pt>
                  <c:pt idx="57">
                    <c:v>2012</c:v>
                  </c:pt>
                  <c:pt idx="58">
                    <c:v>2013</c:v>
                  </c:pt>
                  <c:pt idx="59">
                    <c:v>2014</c:v>
                  </c:pt>
                  <c:pt idx="60">
                    <c:v>2015</c:v>
                  </c:pt>
                  <c:pt idx="61">
                    <c:v>2016</c:v>
                  </c:pt>
                  <c:pt idx="62">
                    <c:v>2017</c:v>
                  </c:pt>
                  <c:pt idx="63">
                    <c:v>2018</c:v>
                  </c:pt>
                  <c:pt idx="64">
                    <c:v>2019</c:v>
                  </c:pt>
                  <c:pt idx="65">
                    <c:v>2020</c:v>
                  </c:pt>
                  <c:pt idx="66">
                    <c:v>2010</c:v>
                  </c:pt>
                  <c:pt idx="67">
                    <c:v>2011</c:v>
                  </c:pt>
                  <c:pt idx="68">
                    <c:v>2012</c:v>
                  </c:pt>
                  <c:pt idx="69">
                    <c:v>2013</c:v>
                  </c:pt>
                  <c:pt idx="70">
                    <c:v>2014</c:v>
                  </c:pt>
                  <c:pt idx="71">
                    <c:v>2015</c:v>
                  </c:pt>
                  <c:pt idx="72">
                    <c:v>2016</c:v>
                  </c:pt>
                  <c:pt idx="73">
                    <c:v>2017</c:v>
                  </c:pt>
                  <c:pt idx="74">
                    <c:v>2018</c:v>
                  </c:pt>
                  <c:pt idx="75">
                    <c:v>2019</c:v>
                  </c:pt>
                  <c:pt idx="76">
                    <c:v>2020</c:v>
                  </c:pt>
                </c:lvl>
                <c:lvl>
                  <c:pt idx="0">
                    <c:v>First-Party OS/Applications</c:v>
                  </c:pt>
                  <c:pt idx="11">
                    <c:v>First-Party Firmware</c:v>
                  </c:pt>
                  <c:pt idx="22">
                    <c:v>Third-Party Application</c:v>
                  </c:pt>
                  <c:pt idx="33">
                    <c:v>Third-Party Firmware</c:v>
                  </c:pt>
                  <c:pt idx="44">
                    <c:v>OSS</c:v>
                  </c:pt>
                  <c:pt idx="55">
                    <c:v>Attacker Application</c:v>
                  </c:pt>
                  <c:pt idx="66">
                    <c:v>Unknown/NA</c:v>
                  </c:pt>
                </c:lvl>
              </c:multiLvlStrCache>
            </c:multiLvlStrRef>
          </c:cat>
          <c:val>
            <c:numRef>
              <c:f>'Chart Tables'!$E$107:$E$183</c:f>
              <c:numCache>
                <c:formatCode>General</c:formatCode>
                <c:ptCount val="77"/>
                <c:pt idx="0">
                  <c:v>1</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1</c:v>
                </c:pt>
                <c:pt idx="23">
                  <c:v>2</c:v>
                </c:pt>
                <c:pt idx="24">
                  <c:v>1</c:v>
                </c:pt>
                <c:pt idx="25">
                  <c:v>3</c:v>
                </c:pt>
                <c:pt idx="26">
                  <c:v>2</c:v>
                </c:pt>
                <c:pt idx="27">
                  <c:v>2</c:v>
                </c:pt>
                <c:pt idx="28">
                  <c:v>1</c:v>
                </c:pt>
                <c:pt idx="29">
                  <c:v>7</c:v>
                </c:pt>
                <c:pt idx="30">
                  <c:v>3</c:v>
                </c:pt>
                <c:pt idx="31">
                  <c:v>3</c:v>
                </c:pt>
                <c:pt idx="32">
                  <c:v>6</c:v>
                </c:pt>
                <c:pt idx="33">
                  <c:v>1</c:v>
                </c:pt>
                <c:pt idx="34">
                  <c:v>0</c:v>
                </c:pt>
                <c:pt idx="35">
                  <c:v>0</c:v>
                </c:pt>
                <c:pt idx="36">
                  <c:v>0</c:v>
                </c:pt>
                <c:pt idx="37">
                  <c:v>1</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6</c:v>
                </c:pt>
                <c:pt idx="53">
                  <c:v>2</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numCache>
            </c:numRef>
          </c:val>
          <c:extLst>
            <c:ext xmlns:c16="http://schemas.microsoft.com/office/drawing/2014/chart" uri="{C3380CC4-5D6E-409C-BE32-E72D297353CC}">
              <c16:uniqueId val="{00000001-E60D-9A40-8094-C8448A05AAEF}"/>
            </c:ext>
          </c:extLst>
        </c:ser>
        <c:ser>
          <c:idx val="2"/>
          <c:order val="2"/>
          <c:tx>
            <c:strRef>
              <c:f>'Chart Tables'!$F$106</c:f>
              <c:strCache>
                <c:ptCount val="1"/>
                <c:pt idx="0">
                  <c:v>Proprietary Application Store</c:v>
                </c:pt>
              </c:strCache>
            </c:strRef>
          </c:tx>
          <c:spPr>
            <a:solidFill>
              <a:schemeClr val="accent3"/>
            </a:solidFill>
            <a:ln>
              <a:noFill/>
            </a:ln>
            <a:effectLst/>
          </c:spPr>
          <c:invertIfNegative val="0"/>
          <c:cat>
            <c:multiLvlStrRef>
              <c:f>'Chart Tables'!$B$107:$C$185</c:f>
              <c:multiLvlStrCache>
                <c:ptCount val="77"/>
                <c:lvl>
                  <c:pt idx="0">
                    <c:v>2010</c:v>
                  </c:pt>
                  <c:pt idx="1">
                    <c:v>2011</c:v>
                  </c:pt>
                  <c:pt idx="2">
                    <c:v>2012</c:v>
                  </c:pt>
                  <c:pt idx="3">
                    <c:v>2013</c:v>
                  </c:pt>
                  <c:pt idx="4">
                    <c:v>2014</c:v>
                  </c:pt>
                  <c:pt idx="5">
                    <c:v>2015</c:v>
                  </c:pt>
                  <c:pt idx="6">
                    <c:v>2016</c:v>
                  </c:pt>
                  <c:pt idx="7">
                    <c:v>2017</c:v>
                  </c:pt>
                  <c:pt idx="8">
                    <c:v>2018</c:v>
                  </c:pt>
                  <c:pt idx="9">
                    <c:v>2019</c:v>
                  </c:pt>
                  <c:pt idx="10">
                    <c:v>2020</c:v>
                  </c:pt>
                  <c:pt idx="11">
                    <c:v>2010</c:v>
                  </c:pt>
                  <c:pt idx="12">
                    <c:v>2011</c:v>
                  </c:pt>
                  <c:pt idx="13">
                    <c:v>2012</c:v>
                  </c:pt>
                  <c:pt idx="14">
                    <c:v>2013</c:v>
                  </c:pt>
                  <c:pt idx="15">
                    <c:v>2014</c:v>
                  </c:pt>
                  <c:pt idx="16">
                    <c:v>2015</c:v>
                  </c:pt>
                  <c:pt idx="17">
                    <c:v>2016</c:v>
                  </c:pt>
                  <c:pt idx="18">
                    <c:v>2017</c:v>
                  </c:pt>
                  <c:pt idx="19">
                    <c:v>2018</c:v>
                  </c:pt>
                  <c:pt idx="20">
                    <c:v>2019</c:v>
                  </c:pt>
                  <c:pt idx="21">
                    <c:v>2020</c:v>
                  </c:pt>
                  <c:pt idx="22">
                    <c:v>2010</c:v>
                  </c:pt>
                  <c:pt idx="23">
                    <c:v>2011</c:v>
                  </c:pt>
                  <c:pt idx="24">
                    <c:v>2012</c:v>
                  </c:pt>
                  <c:pt idx="25">
                    <c:v>2013</c:v>
                  </c:pt>
                  <c:pt idx="26">
                    <c:v>2014</c:v>
                  </c:pt>
                  <c:pt idx="27">
                    <c:v>2015</c:v>
                  </c:pt>
                  <c:pt idx="28">
                    <c:v>2016</c:v>
                  </c:pt>
                  <c:pt idx="29">
                    <c:v>2017</c:v>
                  </c:pt>
                  <c:pt idx="30">
                    <c:v>2018</c:v>
                  </c:pt>
                  <c:pt idx="31">
                    <c:v>2019</c:v>
                  </c:pt>
                  <c:pt idx="32">
                    <c:v>2020</c:v>
                  </c:pt>
                  <c:pt idx="33">
                    <c:v>2010</c:v>
                  </c:pt>
                  <c:pt idx="34">
                    <c:v>2011</c:v>
                  </c:pt>
                  <c:pt idx="35">
                    <c:v>2012</c:v>
                  </c:pt>
                  <c:pt idx="36">
                    <c:v>2013</c:v>
                  </c:pt>
                  <c:pt idx="37">
                    <c:v>2014</c:v>
                  </c:pt>
                  <c:pt idx="38">
                    <c:v>2015</c:v>
                  </c:pt>
                  <c:pt idx="39">
                    <c:v>2016</c:v>
                  </c:pt>
                  <c:pt idx="40">
                    <c:v>2017</c:v>
                  </c:pt>
                  <c:pt idx="41">
                    <c:v>2018</c:v>
                  </c:pt>
                  <c:pt idx="42">
                    <c:v>2019</c:v>
                  </c:pt>
                  <c:pt idx="43">
                    <c:v>2020</c:v>
                  </c:pt>
                  <c:pt idx="44">
                    <c:v>2010</c:v>
                  </c:pt>
                  <c:pt idx="45">
                    <c:v>2011</c:v>
                  </c:pt>
                  <c:pt idx="46">
                    <c:v>2012</c:v>
                  </c:pt>
                  <c:pt idx="47">
                    <c:v>2013</c:v>
                  </c:pt>
                  <c:pt idx="48">
                    <c:v>2014</c:v>
                  </c:pt>
                  <c:pt idx="49">
                    <c:v>2015</c:v>
                  </c:pt>
                  <c:pt idx="50">
                    <c:v>2016</c:v>
                  </c:pt>
                  <c:pt idx="51">
                    <c:v>2017</c:v>
                  </c:pt>
                  <c:pt idx="52">
                    <c:v>2018</c:v>
                  </c:pt>
                  <c:pt idx="53">
                    <c:v>2019</c:v>
                  </c:pt>
                  <c:pt idx="54">
                    <c:v>2020</c:v>
                  </c:pt>
                  <c:pt idx="55">
                    <c:v>2010</c:v>
                  </c:pt>
                  <c:pt idx="56">
                    <c:v>2011</c:v>
                  </c:pt>
                  <c:pt idx="57">
                    <c:v>2012</c:v>
                  </c:pt>
                  <c:pt idx="58">
                    <c:v>2013</c:v>
                  </c:pt>
                  <c:pt idx="59">
                    <c:v>2014</c:v>
                  </c:pt>
                  <c:pt idx="60">
                    <c:v>2015</c:v>
                  </c:pt>
                  <c:pt idx="61">
                    <c:v>2016</c:v>
                  </c:pt>
                  <c:pt idx="62">
                    <c:v>2017</c:v>
                  </c:pt>
                  <c:pt idx="63">
                    <c:v>2018</c:v>
                  </c:pt>
                  <c:pt idx="64">
                    <c:v>2019</c:v>
                  </c:pt>
                  <c:pt idx="65">
                    <c:v>2020</c:v>
                  </c:pt>
                  <c:pt idx="66">
                    <c:v>2010</c:v>
                  </c:pt>
                  <c:pt idx="67">
                    <c:v>2011</c:v>
                  </c:pt>
                  <c:pt idx="68">
                    <c:v>2012</c:v>
                  </c:pt>
                  <c:pt idx="69">
                    <c:v>2013</c:v>
                  </c:pt>
                  <c:pt idx="70">
                    <c:v>2014</c:v>
                  </c:pt>
                  <c:pt idx="71">
                    <c:v>2015</c:v>
                  </c:pt>
                  <c:pt idx="72">
                    <c:v>2016</c:v>
                  </c:pt>
                  <c:pt idx="73">
                    <c:v>2017</c:v>
                  </c:pt>
                  <c:pt idx="74">
                    <c:v>2018</c:v>
                  </c:pt>
                  <c:pt idx="75">
                    <c:v>2019</c:v>
                  </c:pt>
                  <c:pt idx="76">
                    <c:v>2020</c:v>
                  </c:pt>
                </c:lvl>
                <c:lvl>
                  <c:pt idx="0">
                    <c:v>First-Party OS/Applications</c:v>
                  </c:pt>
                  <c:pt idx="11">
                    <c:v>First-Party Firmware</c:v>
                  </c:pt>
                  <c:pt idx="22">
                    <c:v>Third-Party Application</c:v>
                  </c:pt>
                  <c:pt idx="33">
                    <c:v>Third-Party Firmware</c:v>
                  </c:pt>
                  <c:pt idx="44">
                    <c:v>OSS</c:v>
                  </c:pt>
                  <c:pt idx="55">
                    <c:v>Attacker Application</c:v>
                  </c:pt>
                  <c:pt idx="66">
                    <c:v>Unknown/NA</c:v>
                  </c:pt>
                </c:lvl>
              </c:multiLvlStrCache>
            </c:multiLvlStrRef>
          </c:cat>
          <c:val>
            <c:numRef>
              <c:f>'Chart Tables'!$F$107:$F$183</c:f>
              <c:numCache>
                <c:formatCode>General</c:formatCode>
                <c:ptCount val="77"/>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c:v>
                </c:pt>
                <c:pt idx="28">
                  <c:v>0</c:v>
                </c:pt>
                <c:pt idx="29">
                  <c:v>0</c:v>
                </c:pt>
                <c:pt idx="30">
                  <c:v>2</c:v>
                </c:pt>
                <c:pt idx="31">
                  <c:v>3</c:v>
                </c:pt>
                <c:pt idx="32">
                  <c:v>1</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1</c:v>
                </c:pt>
                <c:pt idx="57">
                  <c:v>0</c:v>
                </c:pt>
                <c:pt idx="58">
                  <c:v>0</c:v>
                </c:pt>
                <c:pt idx="59">
                  <c:v>0</c:v>
                </c:pt>
                <c:pt idx="60">
                  <c:v>0</c:v>
                </c:pt>
                <c:pt idx="61">
                  <c:v>1</c:v>
                </c:pt>
                <c:pt idx="62">
                  <c:v>3</c:v>
                </c:pt>
                <c:pt idx="63">
                  <c:v>4</c:v>
                </c:pt>
                <c:pt idx="64">
                  <c:v>6</c:v>
                </c:pt>
                <c:pt idx="65">
                  <c:v>4</c:v>
                </c:pt>
                <c:pt idx="66">
                  <c:v>0</c:v>
                </c:pt>
                <c:pt idx="67">
                  <c:v>0</c:v>
                </c:pt>
                <c:pt idx="68">
                  <c:v>0</c:v>
                </c:pt>
                <c:pt idx="69">
                  <c:v>0</c:v>
                </c:pt>
                <c:pt idx="70">
                  <c:v>0</c:v>
                </c:pt>
                <c:pt idx="71">
                  <c:v>1</c:v>
                </c:pt>
                <c:pt idx="72">
                  <c:v>0</c:v>
                </c:pt>
                <c:pt idx="73">
                  <c:v>0</c:v>
                </c:pt>
                <c:pt idx="74">
                  <c:v>0</c:v>
                </c:pt>
                <c:pt idx="75">
                  <c:v>0</c:v>
                </c:pt>
                <c:pt idx="76">
                  <c:v>0</c:v>
                </c:pt>
              </c:numCache>
            </c:numRef>
          </c:val>
          <c:extLst>
            <c:ext xmlns:c16="http://schemas.microsoft.com/office/drawing/2014/chart" uri="{C3380CC4-5D6E-409C-BE32-E72D297353CC}">
              <c16:uniqueId val="{00000002-E60D-9A40-8094-C8448A05AAEF}"/>
            </c:ext>
          </c:extLst>
        </c:ser>
        <c:ser>
          <c:idx val="3"/>
          <c:order val="3"/>
          <c:tx>
            <c:strRef>
              <c:f>'Chart Tables'!$G$106</c:f>
              <c:strCache>
                <c:ptCount val="1"/>
                <c:pt idx="0">
                  <c:v>Third-Party Application Store</c:v>
                </c:pt>
              </c:strCache>
            </c:strRef>
          </c:tx>
          <c:spPr>
            <a:solidFill>
              <a:schemeClr val="accent4"/>
            </a:solidFill>
            <a:ln>
              <a:noFill/>
            </a:ln>
            <a:effectLst/>
          </c:spPr>
          <c:invertIfNegative val="0"/>
          <c:cat>
            <c:multiLvlStrRef>
              <c:f>'Chart Tables'!$B$107:$C$185</c:f>
              <c:multiLvlStrCache>
                <c:ptCount val="77"/>
                <c:lvl>
                  <c:pt idx="0">
                    <c:v>2010</c:v>
                  </c:pt>
                  <c:pt idx="1">
                    <c:v>2011</c:v>
                  </c:pt>
                  <c:pt idx="2">
                    <c:v>2012</c:v>
                  </c:pt>
                  <c:pt idx="3">
                    <c:v>2013</c:v>
                  </c:pt>
                  <c:pt idx="4">
                    <c:v>2014</c:v>
                  </c:pt>
                  <c:pt idx="5">
                    <c:v>2015</c:v>
                  </c:pt>
                  <c:pt idx="6">
                    <c:v>2016</c:v>
                  </c:pt>
                  <c:pt idx="7">
                    <c:v>2017</c:v>
                  </c:pt>
                  <c:pt idx="8">
                    <c:v>2018</c:v>
                  </c:pt>
                  <c:pt idx="9">
                    <c:v>2019</c:v>
                  </c:pt>
                  <c:pt idx="10">
                    <c:v>2020</c:v>
                  </c:pt>
                  <c:pt idx="11">
                    <c:v>2010</c:v>
                  </c:pt>
                  <c:pt idx="12">
                    <c:v>2011</c:v>
                  </c:pt>
                  <c:pt idx="13">
                    <c:v>2012</c:v>
                  </c:pt>
                  <c:pt idx="14">
                    <c:v>2013</c:v>
                  </c:pt>
                  <c:pt idx="15">
                    <c:v>2014</c:v>
                  </c:pt>
                  <c:pt idx="16">
                    <c:v>2015</c:v>
                  </c:pt>
                  <c:pt idx="17">
                    <c:v>2016</c:v>
                  </c:pt>
                  <c:pt idx="18">
                    <c:v>2017</c:v>
                  </c:pt>
                  <c:pt idx="19">
                    <c:v>2018</c:v>
                  </c:pt>
                  <c:pt idx="20">
                    <c:v>2019</c:v>
                  </c:pt>
                  <c:pt idx="21">
                    <c:v>2020</c:v>
                  </c:pt>
                  <c:pt idx="22">
                    <c:v>2010</c:v>
                  </c:pt>
                  <c:pt idx="23">
                    <c:v>2011</c:v>
                  </c:pt>
                  <c:pt idx="24">
                    <c:v>2012</c:v>
                  </c:pt>
                  <c:pt idx="25">
                    <c:v>2013</c:v>
                  </c:pt>
                  <c:pt idx="26">
                    <c:v>2014</c:v>
                  </c:pt>
                  <c:pt idx="27">
                    <c:v>2015</c:v>
                  </c:pt>
                  <c:pt idx="28">
                    <c:v>2016</c:v>
                  </c:pt>
                  <c:pt idx="29">
                    <c:v>2017</c:v>
                  </c:pt>
                  <c:pt idx="30">
                    <c:v>2018</c:v>
                  </c:pt>
                  <c:pt idx="31">
                    <c:v>2019</c:v>
                  </c:pt>
                  <c:pt idx="32">
                    <c:v>2020</c:v>
                  </c:pt>
                  <c:pt idx="33">
                    <c:v>2010</c:v>
                  </c:pt>
                  <c:pt idx="34">
                    <c:v>2011</c:v>
                  </c:pt>
                  <c:pt idx="35">
                    <c:v>2012</c:v>
                  </c:pt>
                  <c:pt idx="36">
                    <c:v>2013</c:v>
                  </c:pt>
                  <c:pt idx="37">
                    <c:v>2014</c:v>
                  </c:pt>
                  <c:pt idx="38">
                    <c:v>2015</c:v>
                  </c:pt>
                  <c:pt idx="39">
                    <c:v>2016</c:v>
                  </c:pt>
                  <c:pt idx="40">
                    <c:v>2017</c:v>
                  </c:pt>
                  <c:pt idx="41">
                    <c:v>2018</c:v>
                  </c:pt>
                  <c:pt idx="42">
                    <c:v>2019</c:v>
                  </c:pt>
                  <c:pt idx="43">
                    <c:v>2020</c:v>
                  </c:pt>
                  <c:pt idx="44">
                    <c:v>2010</c:v>
                  </c:pt>
                  <c:pt idx="45">
                    <c:v>2011</c:v>
                  </c:pt>
                  <c:pt idx="46">
                    <c:v>2012</c:v>
                  </c:pt>
                  <c:pt idx="47">
                    <c:v>2013</c:v>
                  </c:pt>
                  <c:pt idx="48">
                    <c:v>2014</c:v>
                  </c:pt>
                  <c:pt idx="49">
                    <c:v>2015</c:v>
                  </c:pt>
                  <c:pt idx="50">
                    <c:v>2016</c:v>
                  </c:pt>
                  <c:pt idx="51">
                    <c:v>2017</c:v>
                  </c:pt>
                  <c:pt idx="52">
                    <c:v>2018</c:v>
                  </c:pt>
                  <c:pt idx="53">
                    <c:v>2019</c:v>
                  </c:pt>
                  <c:pt idx="54">
                    <c:v>2020</c:v>
                  </c:pt>
                  <c:pt idx="55">
                    <c:v>2010</c:v>
                  </c:pt>
                  <c:pt idx="56">
                    <c:v>2011</c:v>
                  </c:pt>
                  <c:pt idx="57">
                    <c:v>2012</c:v>
                  </c:pt>
                  <c:pt idx="58">
                    <c:v>2013</c:v>
                  </c:pt>
                  <c:pt idx="59">
                    <c:v>2014</c:v>
                  </c:pt>
                  <c:pt idx="60">
                    <c:v>2015</c:v>
                  </c:pt>
                  <c:pt idx="61">
                    <c:v>2016</c:v>
                  </c:pt>
                  <c:pt idx="62">
                    <c:v>2017</c:v>
                  </c:pt>
                  <c:pt idx="63">
                    <c:v>2018</c:v>
                  </c:pt>
                  <c:pt idx="64">
                    <c:v>2019</c:v>
                  </c:pt>
                  <c:pt idx="65">
                    <c:v>2020</c:v>
                  </c:pt>
                  <c:pt idx="66">
                    <c:v>2010</c:v>
                  </c:pt>
                  <c:pt idx="67">
                    <c:v>2011</c:v>
                  </c:pt>
                  <c:pt idx="68">
                    <c:v>2012</c:v>
                  </c:pt>
                  <c:pt idx="69">
                    <c:v>2013</c:v>
                  </c:pt>
                  <c:pt idx="70">
                    <c:v>2014</c:v>
                  </c:pt>
                  <c:pt idx="71">
                    <c:v>2015</c:v>
                  </c:pt>
                  <c:pt idx="72">
                    <c:v>2016</c:v>
                  </c:pt>
                  <c:pt idx="73">
                    <c:v>2017</c:v>
                  </c:pt>
                  <c:pt idx="74">
                    <c:v>2018</c:v>
                  </c:pt>
                  <c:pt idx="75">
                    <c:v>2019</c:v>
                  </c:pt>
                  <c:pt idx="76">
                    <c:v>2020</c:v>
                  </c:pt>
                </c:lvl>
                <c:lvl>
                  <c:pt idx="0">
                    <c:v>First-Party OS/Applications</c:v>
                  </c:pt>
                  <c:pt idx="11">
                    <c:v>First-Party Firmware</c:v>
                  </c:pt>
                  <c:pt idx="22">
                    <c:v>Third-Party Application</c:v>
                  </c:pt>
                  <c:pt idx="33">
                    <c:v>Third-Party Firmware</c:v>
                  </c:pt>
                  <c:pt idx="44">
                    <c:v>OSS</c:v>
                  </c:pt>
                  <c:pt idx="55">
                    <c:v>Attacker Application</c:v>
                  </c:pt>
                  <c:pt idx="66">
                    <c:v>Unknown/NA</c:v>
                  </c:pt>
                </c:lvl>
              </c:multiLvlStrCache>
            </c:multiLvlStrRef>
          </c:cat>
          <c:val>
            <c:numRef>
              <c:f>'Chart Tables'!$G$107:$G$183</c:f>
              <c:numCache>
                <c:formatCode>General</c:formatCode>
                <c:ptCount val="7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2</c:v>
                </c:pt>
                <c:pt idx="29">
                  <c:v>2</c:v>
                </c:pt>
                <c:pt idx="30">
                  <c:v>1</c:v>
                </c:pt>
                <c:pt idx="31">
                  <c:v>1</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1</c:v>
                </c:pt>
                <c:pt idx="56">
                  <c:v>1</c:v>
                </c:pt>
                <c:pt idx="57">
                  <c:v>0</c:v>
                </c:pt>
                <c:pt idx="58">
                  <c:v>0</c:v>
                </c:pt>
                <c:pt idx="59">
                  <c:v>0</c:v>
                </c:pt>
                <c:pt idx="60">
                  <c:v>0</c:v>
                </c:pt>
                <c:pt idx="61">
                  <c:v>0</c:v>
                </c:pt>
                <c:pt idx="62">
                  <c:v>1</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numCache>
            </c:numRef>
          </c:val>
          <c:extLst>
            <c:ext xmlns:c16="http://schemas.microsoft.com/office/drawing/2014/chart" uri="{C3380CC4-5D6E-409C-BE32-E72D297353CC}">
              <c16:uniqueId val="{00000003-E60D-9A40-8094-C8448A05AAEF}"/>
            </c:ext>
          </c:extLst>
        </c:ser>
        <c:ser>
          <c:idx val="4"/>
          <c:order val="4"/>
          <c:tx>
            <c:strRef>
              <c:f>'Chart Tables'!$H$106</c:f>
              <c:strCache>
                <c:ptCount val="1"/>
                <c:pt idx="0">
                  <c:v>Open-Source Dependency</c:v>
                </c:pt>
              </c:strCache>
            </c:strRef>
          </c:tx>
          <c:spPr>
            <a:solidFill>
              <a:schemeClr val="accent5"/>
            </a:solidFill>
            <a:ln>
              <a:noFill/>
            </a:ln>
            <a:effectLst/>
          </c:spPr>
          <c:invertIfNegative val="0"/>
          <c:cat>
            <c:multiLvlStrRef>
              <c:f>'Chart Tables'!$B$107:$C$185</c:f>
              <c:multiLvlStrCache>
                <c:ptCount val="77"/>
                <c:lvl>
                  <c:pt idx="0">
                    <c:v>2010</c:v>
                  </c:pt>
                  <c:pt idx="1">
                    <c:v>2011</c:v>
                  </c:pt>
                  <c:pt idx="2">
                    <c:v>2012</c:v>
                  </c:pt>
                  <c:pt idx="3">
                    <c:v>2013</c:v>
                  </c:pt>
                  <c:pt idx="4">
                    <c:v>2014</c:v>
                  </c:pt>
                  <c:pt idx="5">
                    <c:v>2015</c:v>
                  </c:pt>
                  <c:pt idx="6">
                    <c:v>2016</c:v>
                  </c:pt>
                  <c:pt idx="7">
                    <c:v>2017</c:v>
                  </c:pt>
                  <c:pt idx="8">
                    <c:v>2018</c:v>
                  </c:pt>
                  <c:pt idx="9">
                    <c:v>2019</c:v>
                  </c:pt>
                  <c:pt idx="10">
                    <c:v>2020</c:v>
                  </c:pt>
                  <c:pt idx="11">
                    <c:v>2010</c:v>
                  </c:pt>
                  <c:pt idx="12">
                    <c:v>2011</c:v>
                  </c:pt>
                  <c:pt idx="13">
                    <c:v>2012</c:v>
                  </c:pt>
                  <c:pt idx="14">
                    <c:v>2013</c:v>
                  </c:pt>
                  <c:pt idx="15">
                    <c:v>2014</c:v>
                  </c:pt>
                  <c:pt idx="16">
                    <c:v>2015</c:v>
                  </c:pt>
                  <c:pt idx="17">
                    <c:v>2016</c:v>
                  </c:pt>
                  <c:pt idx="18">
                    <c:v>2017</c:v>
                  </c:pt>
                  <c:pt idx="19">
                    <c:v>2018</c:v>
                  </c:pt>
                  <c:pt idx="20">
                    <c:v>2019</c:v>
                  </c:pt>
                  <c:pt idx="21">
                    <c:v>2020</c:v>
                  </c:pt>
                  <c:pt idx="22">
                    <c:v>2010</c:v>
                  </c:pt>
                  <c:pt idx="23">
                    <c:v>2011</c:v>
                  </c:pt>
                  <c:pt idx="24">
                    <c:v>2012</c:v>
                  </c:pt>
                  <c:pt idx="25">
                    <c:v>2013</c:v>
                  </c:pt>
                  <c:pt idx="26">
                    <c:v>2014</c:v>
                  </c:pt>
                  <c:pt idx="27">
                    <c:v>2015</c:v>
                  </c:pt>
                  <c:pt idx="28">
                    <c:v>2016</c:v>
                  </c:pt>
                  <c:pt idx="29">
                    <c:v>2017</c:v>
                  </c:pt>
                  <c:pt idx="30">
                    <c:v>2018</c:v>
                  </c:pt>
                  <c:pt idx="31">
                    <c:v>2019</c:v>
                  </c:pt>
                  <c:pt idx="32">
                    <c:v>2020</c:v>
                  </c:pt>
                  <c:pt idx="33">
                    <c:v>2010</c:v>
                  </c:pt>
                  <c:pt idx="34">
                    <c:v>2011</c:v>
                  </c:pt>
                  <c:pt idx="35">
                    <c:v>2012</c:v>
                  </c:pt>
                  <c:pt idx="36">
                    <c:v>2013</c:v>
                  </c:pt>
                  <c:pt idx="37">
                    <c:v>2014</c:v>
                  </c:pt>
                  <c:pt idx="38">
                    <c:v>2015</c:v>
                  </c:pt>
                  <c:pt idx="39">
                    <c:v>2016</c:v>
                  </c:pt>
                  <c:pt idx="40">
                    <c:v>2017</c:v>
                  </c:pt>
                  <c:pt idx="41">
                    <c:v>2018</c:v>
                  </c:pt>
                  <c:pt idx="42">
                    <c:v>2019</c:v>
                  </c:pt>
                  <c:pt idx="43">
                    <c:v>2020</c:v>
                  </c:pt>
                  <c:pt idx="44">
                    <c:v>2010</c:v>
                  </c:pt>
                  <c:pt idx="45">
                    <c:v>2011</c:v>
                  </c:pt>
                  <c:pt idx="46">
                    <c:v>2012</c:v>
                  </c:pt>
                  <c:pt idx="47">
                    <c:v>2013</c:v>
                  </c:pt>
                  <c:pt idx="48">
                    <c:v>2014</c:v>
                  </c:pt>
                  <c:pt idx="49">
                    <c:v>2015</c:v>
                  </c:pt>
                  <c:pt idx="50">
                    <c:v>2016</c:v>
                  </c:pt>
                  <c:pt idx="51">
                    <c:v>2017</c:v>
                  </c:pt>
                  <c:pt idx="52">
                    <c:v>2018</c:v>
                  </c:pt>
                  <c:pt idx="53">
                    <c:v>2019</c:v>
                  </c:pt>
                  <c:pt idx="54">
                    <c:v>2020</c:v>
                  </c:pt>
                  <c:pt idx="55">
                    <c:v>2010</c:v>
                  </c:pt>
                  <c:pt idx="56">
                    <c:v>2011</c:v>
                  </c:pt>
                  <c:pt idx="57">
                    <c:v>2012</c:v>
                  </c:pt>
                  <c:pt idx="58">
                    <c:v>2013</c:v>
                  </c:pt>
                  <c:pt idx="59">
                    <c:v>2014</c:v>
                  </c:pt>
                  <c:pt idx="60">
                    <c:v>2015</c:v>
                  </c:pt>
                  <c:pt idx="61">
                    <c:v>2016</c:v>
                  </c:pt>
                  <c:pt idx="62">
                    <c:v>2017</c:v>
                  </c:pt>
                  <c:pt idx="63">
                    <c:v>2018</c:v>
                  </c:pt>
                  <c:pt idx="64">
                    <c:v>2019</c:v>
                  </c:pt>
                  <c:pt idx="65">
                    <c:v>2020</c:v>
                  </c:pt>
                  <c:pt idx="66">
                    <c:v>2010</c:v>
                  </c:pt>
                  <c:pt idx="67">
                    <c:v>2011</c:v>
                  </c:pt>
                  <c:pt idx="68">
                    <c:v>2012</c:v>
                  </c:pt>
                  <c:pt idx="69">
                    <c:v>2013</c:v>
                  </c:pt>
                  <c:pt idx="70">
                    <c:v>2014</c:v>
                  </c:pt>
                  <c:pt idx="71">
                    <c:v>2015</c:v>
                  </c:pt>
                  <c:pt idx="72">
                    <c:v>2016</c:v>
                  </c:pt>
                  <c:pt idx="73">
                    <c:v>2017</c:v>
                  </c:pt>
                  <c:pt idx="74">
                    <c:v>2018</c:v>
                  </c:pt>
                  <c:pt idx="75">
                    <c:v>2019</c:v>
                  </c:pt>
                  <c:pt idx="76">
                    <c:v>2020</c:v>
                  </c:pt>
                </c:lvl>
                <c:lvl>
                  <c:pt idx="0">
                    <c:v>First-Party OS/Applications</c:v>
                  </c:pt>
                  <c:pt idx="11">
                    <c:v>First-Party Firmware</c:v>
                  </c:pt>
                  <c:pt idx="22">
                    <c:v>Third-Party Application</c:v>
                  </c:pt>
                  <c:pt idx="33">
                    <c:v>Third-Party Firmware</c:v>
                  </c:pt>
                  <c:pt idx="44">
                    <c:v>OSS</c:v>
                  </c:pt>
                  <c:pt idx="55">
                    <c:v>Attacker Application</c:v>
                  </c:pt>
                  <c:pt idx="66">
                    <c:v>Unknown/NA</c:v>
                  </c:pt>
                </c:lvl>
              </c:multiLvlStrCache>
            </c:multiLvlStrRef>
          </c:cat>
          <c:val>
            <c:numRef>
              <c:f>'Chart Tables'!$H$107:$H$183</c:f>
              <c:numCache>
                <c:formatCode>General</c:formatCode>
                <c:ptCount val="77"/>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1</c:v>
                </c:pt>
                <c:pt idx="44">
                  <c:v>0</c:v>
                </c:pt>
                <c:pt idx="45">
                  <c:v>0</c:v>
                </c:pt>
                <c:pt idx="46">
                  <c:v>0</c:v>
                </c:pt>
                <c:pt idx="47">
                  <c:v>1</c:v>
                </c:pt>
                <c:pt idx="48">
                  <c:v>1</c:v>
                </c:pt>
                <c:pt idx="49">
                  <c:v>0</c:v>
                </c:pt>
                <c:pt idx="50">
                  <c:v>2</c:v>
                </c:pt>
                <c:pt idx="51">
                  <c:v>2</c:v>
                </c:pt>
                <c:pt idx="52">
                  <c:v>13</c:v>
                </c:pt>
                <c:pt idx="53">
                  <c:v>8</c:v>
                </c:pt>
                <c:pt idx="54">
                  <c:v>6</c:v>
                </c:pt>
                <c:pt idx="55">
                  <c:v>0</c:v>
                </c:pt>
                <c:pt idx="56">
                  <c:v>0</c:v>
                </c:pt>
                <c:pt idx="57">
                  <c:v>0</c:v>
                </c:pt>
                <c:pt idx="58">
                  <c:v>0</c:v>
                </c:pt>
                <c:pt idx="59">
                  <c:v>0</c:v>
                </c:pt>
                <c:pt idx="60">
                  <c:v>0</c:v>
                </c:pt>
                <c:pt idx="61">
                  <c:v>1</c:v>
                </c:pt>
                <c:pt idx="62">
                  <c:v>2</c:v>
                </c:pt>
                <c:pt idx="63">
                  <c:v>2</c:v>
                </c:pt>
                <c:pt idx="64">
                  <c:v>2</c:v>
                </c:pt>
                <c:pt idx="65">
                  <c:v>2</c:v>
                </c:pt>
                <c:pt idx="66">
                  <c:v>0</c:v>
                </c:pt>
                <c:pt idx="67">
                  <c:v>0</c:v>
                </c:pt>
                <c:pt idx="68">
                  <c:v>0</c:v>
                </c:pt>
                <c:pt idx="69">
                  <c:v>0</c:v>
                </c:pt>
                <c:pt idx="70">
                  <c:v>0</c:v>
                </c:pt>
                <c:pt idx="71">
                  <c:v>0</c:v>
                </c:pt>
                <c:pt idx="72">
                  <c:v>0</c:v>
                </c:pt>
                <c:pt idx="73">
                  <c:v>0</c:v>
                </c:pt>
                <c:pt idx="74">
                  <c:v>0</c:v>
                </c:pt>
                <c:pt idx="75">
                  <c:v>0</c:v>
                </c:pt>
                <c:pt idx="76">
                  <c:v>0</c:v>
                </c:pt>
              </c:numCache>
            </c:numRef>
          </c:val>
          <c:extLst>
            <c:ext xmlns:c16="http://schemas.microsoft.com/office/drawing/2014/chart" uri="{C3380CC4-5D6E-409C-BE32-E72D297353CC}">
              <c16:uniqueId val="{00000004-E60D-9A40-8094-C8448A05AAEF}"/>
            </c:ext>
          </c:extLst>
        </c:ser>
        <c:ser>
          <c:idx val="5"/>
          <c:order val="5"/>
          <c:tx>
            <c:strRef>
              <c:f>'Chart Tables'!$I$106</c:f>
              <c:strCache>
                <c:ptCount val="1"/>
                <c:pt idx="0">
                  <c:v>Worm Component</c:v>
                </c:pt>
              </c:strCache>
            </c:strRef>
          </c:tx>
          <c:spPr>
            <a:solidFill>
              <a:schemeClr val="accent6"/>
            </a:solidFill>
            <a:ln>
              <a:noFill/>
            </a:ln>
            <a:effectLst/>
          </c:spPr>
          <c:invertIfNegative val="0"/>
          <c:cat>
            <c:multiLvlStrRef>
              <c:f>'Chart Tables'!$B$107:$C$185</c:f>
              <c:multiLvlStrCache>
                <c:ptCount val="77"/>
                <c:lvl>
                  <c:pt idx="0">
                    <c:v>2010</c:v>
                  </c:pt>
                  <c:pt idx="1">
                    <c:v>2011</c:v>
                  </c:pt>
                  <c:pt idx="2">
                    <c:v>2012</c:v>
                  </c:pt>
                  <c:pt idx="3">
                    <c:v>2013</c:v>
                  </c:pt>
                  <c:pt idx="4">
                    <c:v>2014</c:v>
                  </c:pt>
                  <c:pt idx="5">
                    <c:v>2015</c:v>
                  </c:pt>
                  <c:pt idx="6">
                    <c:v>2016</c:v>
                  </c:pt>
                  <c:pt idx="7">
                    <c:v>2017</c:v>
                  </c:pt>
                  <c:pt idx="8">
                    <c:v>2018</c:v>
                  </c:pt>
                  <c:pt idx="9">
                    <c:v>2019</c:v>
                  </c:pt>
                  <c:pt idx="10">
                    <c:v>2020</c:v>
                  </c:pt>
                  <c:pt idx="11">
                    <c:v>2010</c:v>
                  </c:pt>
                  <c:pt idx="12">
                    <c:v>2011</c:v>
                  </c:pt>
                  <c:pt idx="13">
                    <c:v>2012</c:v>
                  </c:pt>
                  <c:pt idx="14">
                    <c:v>2013</c:v>
                  </c:pt>
                  <c:pt idx="15">
                    <c:v>2014</c:v>
                  </c:pt>
                  <c:pt idx="16">
                    <c:v>2015</c:v>
                  </c:pt>
                  <c:pt idx="17">
                    <c:v>2016</c:v>
                  </c:pt>
                  <c:pt idx="18">
                    <c:v>2017</c:v>
                  </c:pt>
                  <c:pt idx="19">
                    <c:v>2018</c:v>
                  </c:pt>
                  <c:pt idx="20">
                    <c:v>2019</c:v>
                  </c:pt>
                  <c:pt idx="21">
                    <c:v>2020</c:v>
                  </c:pt>
                  <c:pt idx="22">
                    <c:v>2010</c:v>
                  </c:pt>
                  <c:pt idx="23">
                    <c:v>2011</c:v>
                  </c:pt>
                  <c:pt idx="24">
                    <c:v>2012</c:v>
                  </c:pt>
                  <c:pt idx="25">
                    <c:v>2013</c:v>
                  </c:pt>
                  <c:pt idx="26">
                    <c:v>2014</c:v>
                  </c:pt>
                  <c:pt idx="27">
                    <c:v>2015</c:v>
                  </c:pt>
                  <c:pt idx="28">
                    <c:v>2016</c:v>
                  </c:pt>
                  <c:pt idx="29">
                    <c:v>2017</c:v>
                  </c:pt>
                  <c:pt idx="30">
                    <c:v>2018</c:v>
                  </c:pt>
                  <c:pt idx="31">
                    <c:v>2019</c:v>
                  </c:pt>
                  <c:pt idx="32">
                    <c:v>2020</c:v>
                  </c:pt>
                  <c:pt idx="33">
                    <c:v>2010</c:v>
                  </c:pt>
                  <c:pt idx="34">
                    <c:v>2011</c:v>
                  </c:pt>
                  <c:pt idx="35">
                    <c:v>2012</c:v>
                  </c:pt>
                  <c:pt idx="36">
                    <c:v>2013</c:v>
                  </c:pt>
                  <c:pt idx="37">
                    <c:v>2014</c:v>
                  </c:pt>
                  <c:pt idx="38">
                    <c:v>2015</c:v>
                  </c:pt>
                  <c:pt idx="39">
                    <c:v>2016</c:v>
                  </c:pt>
                  <c:pt idx="40">
                    <c:v>2017</c:v>
                  </c:pt>
                  <c:pt idx="41">
                    <c:v>2018</c:v>
                  </c:pt>
                  <c:pt idx="42">
                    <c:v>2019</c:v>
                  </c:pt>
                  <c:pt idx="43">
                    <c:v>2020</c:v>
                  </c:pt>
                  <c:pt idx="44">
                    <c:v>2010</c:v>
                  </c:pt>
                  <c:pt idx="45">
                    <c:v>2011</c:v>
                  </c:pt>
                  <c:pt idx="46">
                    <c:v>2012</c:v>
                  </c:pt>
                  <c:pt idx="47">
                    <c:v>2013</c:v>
                  </c:pt>
                  <c:pt idx="48">
                    <c:v>2014</c:v>
                  </c:pt>
                  <c:pt idx="49">
                    <c:v>2015</c:v>
                  </c:pt>
                  <c:pt idx="50">
                    <c:v>2016</c:v>
                  </c:pt>
                  <c:pt idx="51">
                    <c:v>2017</c:v>
                  </c:pt>
                  <c:pt idx="52">
                    <c:v>2018</c:v>
                  </c:pt>
                  <c:pt idx="53">
                    <c:v>2019</c:v>
                  </c:pt>
                  <c:pt idx="54">
                    <c:v>2020</c:v>
                  </c:pt>
                  <c:pt idx="55">
                    <c:v>2010</c:v>
                  </c:pt>
                  <c:pt idx="56">
                    <c:v>2011</c:v>
                  </c:pt>
                  <c:pt idx="57">
                    <c:v>2012</c:v>
                  </c:pt>
                  <c:pt idx="58">
                    <c:v>2013</c:v>
                  </c:pt>
                  <c:pt idx="59">
                    <c:v>2014</c:v>
                  </c:pt>
                  <c:pt idx="60">
                    <c:v>2015</c:v>
                  </c:pt>
                  <c:pt idx="61">
                    <c:v>2016</c:v>
                  </c:pt>
                  <c:pt idx="62">
                    <c:v>2017</c:v>
                  </c:pt>
                  <c:pt idx="63">
                    <c:v>2018</c:v>
                  </c:pt>
                  <c:pt idx="64">
                    <c:v>2019</c:v>
                  </c:pt>
                  <c:pt idx="65">
                    <c:v>2020</c:v>
                  </c:pt>
                  <c:pt idx="66">
                    <c:v>2010</c:v>
                  </c:pt>
                  <c:pt idx="67">
                    <c:v>2011</c:v>
                  </c:pt>
                  <c:pt idx="68">
                    <c:v>2012</c:v>
                  </c:pt>
                  <c:pt idx="69">
                    <c:v>2013</c:v>
                  </c:pt>
                  <c:pt idx="70">
                    <c:v>2014</c:v>
                  </c:pt>
                  <c:pt idx="71">
                    <c:v>2015</c:v>
                  </c:pt>
                  <c:pt idx="72">
                    <c:v>2016</c:v>
                  </c:pt>
                  <c:pt idx="73">
                    <c:v>2017</c:v>
                  </c:pt>
                  <c:pt idx="74">
                    <c:v>2018</c:v>
                  </c:pt>
                  <c:pt idx="75">
                    <c:v>2019</c:v>
                  </c:pt>
                  <c:pt idx="76">
                    <c:v>2020</c:v>
                  </c:pt>
                </c:lvl>
                <c:lvl>
                  <c:pt idx="0">
                    <c:v>First-Party OS/Applications</c:v>
                  </c:pt>
                  <c:pt idx="11">
                    <c:v>First-Party Firmware</c:v>
                  </c:pt>
                  <c:pt idx="22">
                    <c:v>Third-Party Application</c:v>
                  </c:pt>
                  <c:pt idx="33">
                    <c:v>Third-Party Firmware</c:v>
                  </c:pt>
                  <c:pt idx="44">
                    <c:v>OSS</c:v>
                  </c:pt>
                  <c:pt idx="55">
                    <c:v>Attacker Application</c:v>
                  </c:pt>
                  <c:pt idx="66">
                    <c:v>Unknown/NA</c:v>
                  </c:pt>
                </c:lvl>
              </c:multiLvlStrCache>
            </c:multiLvlStrRef>
          </c:cat>
          <c:val>
            <c:numRef>
              <c:f>'Chart Tables'!$I$107:$I$183</c:f>
              <c:numCache>
                <c:formatCode>General</c:formatCode>
                <c:ptCount val="77"/>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1</c:v>
                </c:pt>
                <c:pt idx="23">
                  <c:v>0</c:v>
                </c:pt>
                <c:pt idx="24">
                  <c:v>0</c:v>
                </c:pt>
                <c:pt idx="25">
                  <c:v>0</c:v>
                </c:pt>
                <c:pt idx="26">
                  <c:v>0</c:v>
                </c:pt>
                <c:pt idx="27">
                  <c:v>1</c:v>
                </c:pt>
                <c:pt idx="28">
                  <c:v>0</c:v>
                </c:pt>
                <c:pt idx="29">
                  <c:v>1</c:v>
                </c:pt>
                <c:pt idx="30">
                  <c:v>0</c:v>
                </c:pt>
                <c:pt idx="31">
                  <c:v>0</c:v>
                </c:pt>
                <c:pt idx="32">
                  <c:v>0</c:v>
                </c:pt>
                <c:pt idx="33">
                  <c:v>1</c:v>
                </c:pt>
                <c:pt idx="34">
                  <c:v>0</c:v>
                </c:pt>
                <c:pt idx="35">
                  <c:v>0</c:v>
                </c:pt>
                <c:pt idx="36">
                  <c:v>0</c:v>
                </c:pt>
                <c:pt idx="37">
                  <c:v>0</c:v>
                </c:pt>
                <c:pt idx="38">
                  <c:v>1</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1</c:v>
                </c:pt>
                <c:pt idx="75">
                  <c:v>0</c:v>
                </c:pt>
                <c:pt idx="76">
                  <c:v>0</c:v>
                </c:pt>
              </c:numCache>
            </c:numRef>
          </c:val>
          <c:extLst>
            <c:ext xmlns:c16="http://schemas.microsoft.com/office/drawing/2014/chart" uri="{C3380CC4-5D6E-409C-BE32-E72D297353CC}">
              <c16:uniqueId val="{00000005-E60D-9A40-8094-C8448A05AAEF}"/>
            </c:ext>
          </c:extLst>
        </c:ser>
        <c:ser>
          <c:idx val="6"/>
          <c:order val="6"/>
          <c:tx>
            <c:strRef>
              <c:f>'Chart Tables'!$J$106</c:f>
              <c:strCache>
                <c:ptCount val="1"/>
                <c:pt idx="0">
                  <c:v>Hardware Component</c:v>
                </c:pt>
              </c:strCache>
            </c:strRef>
          </c:tx>
          <c:spPr>
            <a:solidFill>
              <a:schemeClr val="accent1">
                <a:lumMod val="60000"/>
              </a:schemeClr>
            </a:solidFill>
            <a:ln>
              <a:noFill/>
            </a:ln>
            <a:effectLst/>
          </c:spPr>
          <c:invertIfNegative val="0"/>
          <c:cat>
            <c:multiLvlStrRef>
              <c:f>'Chart Tables'!$B$107:$C$185</c:f>
              <c:multiLvlStrCache>
                <c:ptCount val="77"/>
                <c:lvl>
                  <c:pt idx="0">
                    <c:v>2010</c:v>
                  </c:pt>
                  <c:pt idx="1">
                    <c:v>2011</c:v>
                  </c:pt>
                  <c:pt idx="2">
                    <c:v>2012</c:v>
                  </c:pt>
                  <c:pt idx="3">
                    <c:v>2013</c:v>
                  </c:pt>
                  <c:pt idx="4">
                    <c:v>2014</c:v>
                  </c:pt>
                  <c:pt idx="5">
                    <c:v>2015</c:v>
                  </c:pt>
                  <c:pt idx="6">
                    <c:v>2016</c:v>
                  </c:pt>
                  <c:pt idx="7">
                    <c:v>2017</c:v>
                  </c:pt>
                  <c:pt idx="8">
                    <c:v>2018</c:v>
                  </c:pt>
                  <c:pt idx="9">
                    <c:v>2019</c:v>
                  </c:pt>
                  <c:pt idx="10">
                    <c:v>2020</c:v>
                  </c:pt>
                  <c:pt idx="11">
                    <c:v>2010</c:v>
                  </c:pt>
                  <c:pt idx="12">
                    <c:v>2011</c:v>
                  </c:pt>
                  <c:pt idx="13">
                    <c:v>2012</c:v>
                  </c:pt>
                  <c:pt idx="14">
                    <c:v>2013</c:v>
                  </c:pt>
                  <c:pt idx="15">
                    <c:v>2014</c:v>
                  </c:pt>
                  <c:pt idx="16">
                    <c:v>2015</c:v>
                  </c:pt>
                  <c:pt idx="17">
                    <c:v>2016</c:v>
                  </c:pt>
                  <c:pt idx="18">
                    <c:v>2017</c:v>
                  </c:pt>
                  <c:pt idx="19">
                    <c:v>2018</c:v>
                  </c:pt>
                  <c:pt idx="20">
                    <c:v>2019</c:v>
                  </c:pt>
                  <c:pt idx="21">
                    <c:v>2020</c:v>
                  </c:pt>
                  <c:pt idx="22">
                    <c:v>2010</c:v>
                  </c:pt>
                  <c:pt idx="23">
                    <c:v>2011</c:v>
                  </c:pt>
                  <c:pt idx="24">
                    <c:v>2012</c:v>
                  </c:pt>
                  <c:pt idx="25">
                    <c:v>2013</c:v>
                  </c:pt>
                  <c:pt idx="26">
                    <c:v>2014</c:v>
                  </c:pt>
                  <c:pt idx="27">
                    <c:v>2015</c:v>
                  </c:pt>
                  <c:pt idx="28">
                    <c:v>2016</c:v>
                  </c:pt>
                  <c:pt idx="29">
                    <c:v>2017</c:v>
                  </c:pt>
                  <c:pt idx="30">
                    <c:v>2018</c:v>
                  </c:pt>
                  <c:pt idx="31">
                    <c:v>2019</c:v>
                  </c:pt>
                  <c:pt idx="32">
                    <c:v>2020</c:v>
                  </c:pt>
                  <c:pt idx="33">
                    <c:v>2010</c:v>
                  </c:pt>
                  <c:pt idx="34">
                    <c:v>2011</c:v>
                  </c:pt>
                  <c:pt idx="35">
                    <c:v>2012</c:v>
                  </c:pt>
                  <c:pt idx="36">
                    <c:v>2013</c:v>
                  </c:pt>
                  <c:pt idx="37">
                    <c:v>2014</c:v>
                  </c:pt>
                  <c:pt idx="38">
                    <c:v>2015</c:v>
                  </c:pt>
                  <c:pt idx="39">
                    <c:v>2016</c:v>
                  </c:pt>
                  <c:pt idx="40">
                    <c:v>2017</c:v>
                  </c:pt>
                  <c:pt idx="41">
                    <c:v>2018</c:v>
                  </c:pt>
                  <c:pt idx="42">
                    <c:v>2019</c:v>
                  </c:pt>
                  <c:pt idx="43">
                    <c:v>2020</c:v>
                  </c:pt>
                  <c:pt idx="44">
                    <c:v>2010</c:v>
                  </c:pt>
                  <c:pt idx="45">
                    <c:v>2011</c:v>
                  </c:pt>
                  <c:pt idx="46">
                    <c:v>2012</c:v>
                  </c:pt>
                  <c:pt idx="47">
                    <c:v>2013</c:v>
                  </c:pt>
                  <c:pt idx="48">
                    <c:v>2014</c:v>
                  </c:pt>
                  <c:pt idx="49">
                    <c:v>2015</c:v>
                  </c:pt>
                  <c:pt idx="50">
                    <c:v>2016</c:v>
                  </c:pt>
                  <c:pt idx="51">
                    <c:v>2017</c:v>
                  </c:pt>
                  <c:pt idx="52">
                    <c:v>2018</c:v>
                  </c:pt>
                  <c:pt idx="53">
                    <c:v>2019</c:v>
                  </c:pt>
                  <c:pt idx="54">
                    <c:v>2020</c:v>
                  </c:pt>
                  <c:pt idx="55">
                    <c:v>2010</c:v>
                  </c:pt>
                  <c:pt idx="56">
                    <c:v>2011</c:v>
                  </c:pt>
                  <c:pt idx="57">
                    <c:v>2012</c:v>
                  </c:pt>
                  <c:pt idx="58">
                    <c:v>2013</c:v>
                  </c:pt>
                  <c:pt idx="59">
                    <c:v>2014</c:v>
                  </c:pt>
                  <c:pt idx="60">
                    <c:v>2015</c:v>
                  </c:pt>
                  <c:pt idx="61">
                    <c:v>2016</c:v>
                  </c:pt>
                  <c:pt idx="62">
                    <c:v>2017</c:v>
                  </c:pt>
                  <c:pt idx="63">
                    <c:v>2018</c:v>
                  </c:pt>
                  <c:pt idx="64">
                    <c:v>2019</c:v>
                  </c:pt>
                  <c:pt idx="65">
                    <c:v>2020</c:v>
                  </c:pt>
                  <c:pt idx="66">
                    <c:v>2010</c:v>
                  </c:pt>
                  <c:pt idx="67">
                    <c:v>2011</c:v>
                  </c:pt>
                  <c:pt idx="68">
                    <c:v>2012</c:v>
                  </c:pt>
                  <c:pt idx="69">
                    <c:v>2013</c:v>
                  </c:pt>
                  <c:pt idx="70">
                    <c:v>2014</c:v>
                  </c:pt>
                  <c:pt idx="71">
                    <c:v>2015</c:v>
                  </c:pt>
                  <c:pt idx="72">
                    <c:v>2016</c:v>
                  </c:pt>
                  <c:pt idx="73">
                    <c:v>2017</c:v>
                  </c:pt>
                  <c:pt idx="74">
                    <c:v>2018</c:v>
                  </c:pt>
                  <c:pt idx="75">
                    <c:v>2019</c:v>
                  </c:pt>
                  <c:pt idx="76">
                    <c:v>2020</c:v>
                  </c:pt>
                </c:lvl>
                <c:lvl>
                  <c:pt idx="0">
                    <c:v>First-Party OS/Applications</c:v>
                  </c:pt>
                  <c:pt idx="11">
                    <c:v>First-Party Firmware</c:v>
                  </c:pt>
                  <c:pt idx="22">
                    <c:v>Third-Party Application</c:v>
                  </c:pt>
                  <c:pt idx="33">
                    <c:v>Third-Party Firmware</c:v>
                  </c:pt>
                  <c:pt idx="44">
                    <c:v>OSS</c:v>
                  </c:pt>
                  <c:pt idx="55">
                    <c:v>Attacker Application</c:v>
                  </c:pt>
                  <c:pt idx="66">
                    <c:v>Unknown/NA</c:v>
                  </c:pt>
                </c:lvl>
              </c:multiLvlStrCache>
            </c:multiLvlStrRef>
          </c:cat>
          <c:val>
            <c:numRef>
              <c:f>'Chart Tables'!$J$107:$J$183</c:f>
              <c:numCache>
                <c:formatCode>General</c:formatCode>
                <c:ptCount val="77"/>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1</c:v>
                </c:pt>
                <c:pt idx="23">
                  <c:v>0</c:v>
                </c:pt>
                <c:pt idx="24">
                  <c:v>0</c:v>
                </c:pt>
                <c:pt idx="25">
                  <c:v>0</c:v>
                </c:pt>
                <c:pt idx="26">
                  <c:v>0</c:v>
                </c:pt>
                <c:pt idx="27">
                  <c:v>1</c:v>
                </c:pt>
                <c:pt idx="28">
                  <c:v>0</c:v>
                </c:pt>
                <c:pt idx="29">
                  <c:v>0</c:v>
                </c:pt>
                <c:pt idx="30">
                  <c:v>0</c:v>
                </c:pt>
                <c:pt idx="31">
                  <c:v>0</c:v>
                </c:pt>
                <c:pt idx="32">
                  <c:v>0</c:v>
                </c:pt>
                <c:pt idx="33">
                  <c:v>1</c:v>
                </c:pt>
                <c:pt idx="34">
                  <c:v>0</c:v>
                </c:pt>
                <c:pt idx="35">
                  <c:v>0</c:v>
                </c:pt>
                <c:pt idx="36">
                  <c:v>1</c:v>
                </c:pt>
                <c:pt idx="37">
                  <c:v>0</c:v>
                </c:pt>
                <c:pt idx="38">
                  <c:v>1</c:v>
                </c:pt>
                <c:pt idx="39">
                  <c:v>0</c:v>
                </c:pt>
                <c:pt idx="40">
                  <c:v>0</c:v>
                </c:pt>
                <c:pt idx="41">
                  <c:v>0</c:v>
                </c:pt>
                <c:pt idx="42">
                  <c:v>0</c:v>
                </c:pt>
                <c:pt idx="43">
                  <c:v>1</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1</c:v>
                </c:pt>
                <c:pt idx="75">
                  <c:v>0</c:v>
                </c:pt>
                <c:pt idx="76">
                  <c:v>0</c:v>
                </c:pt>
              </c:numCache>
            </c:numRef>
          </c:val>
          <c:extLst>
            <c:ext xmlns:c16="http://schemas.microsoft.com/office/drawing/2014/chart" uri="{C3380CC4-5D6E-409C-BE32-E72D297353CC}">
              <c16:uniqueId val="{00000006-E60D-9A40-8094-C8448A05AAEF}"/>
            </c:ext>
          </c:extLst>
        </c:ser>
        <c:ser>
          <c:idx val="7"/>
          <c:order val="7"/>
          <c:tx>
            <c:strRef>
              <c:f>'Chart Tables'!$K$106</c:f>
              <c:strCache>
                <c:ptCount val="1"/>
                <c:pt idx="0">
                  <c:v>Direct Download</c:v>
                </c:pt>
              </c:strCache>
            </c:strRef>
          </c:tx>
          <c:spPr>
            <a:solidFill>
              <a:schemeClr val="accent2">
                <a:lumMod val="60000"/>
              </a:schemeClr>
            </a:solidFill>
            <a:ln>
              <a:noFill/>
            </a:ln>
            <a:effectLst/>
          </c:spPr>
          <c:invertIfNegative val="0"/>
          <c:cat>
            <c:multiLvlStrRef>
              <c:f>'Chart Tables'!$B$107:$C$185</c:f>
              <c:multiLvlStrCache>
                <c:ptCount val="77"/>
                <c:lvl>
                  <c:pt idx="0">
                    <c:v>2010</c:v>
                  </c:pt>
                  <c:pt idx="1">
                    <c:v>2011</c:v>
                  </c:pt>
                  <c:pt idx="2">
                    <c:v>2012</c:v>
                  </c:pt>
                  <c:pt idx="3">
                    <c:v>2013</c:v>
                  </c:pt>
                  <c:pt idx="4">
                    <c:v>2014</c:v>
                  </c:pt>
                  <c:pt idx="5">
                    <c:v>2015</c:v>
                  </c:pt>
                  <c:pt idx="6">
                    <c:v>2016</c:v>
                  </c:pt>
                  <c:pt idx="7">
                    <c:v>2017</c:v>
                  </c:pt>
                  <c:pt idx="8">
                    <c:v>2018</c:v>
                  </c:pt>
                  <c:pt idx="9">
                    <c:v>2019</c:v>
                  </c:pt>
                  <c:pt idx="10">
                    <c:v>2020</c:v>
                  </c:pt>
                  <c:pt idx="11">
                    <c:v>2010</c:v>
                  </c:pt>
                  <c:pt idx="12">
                    <c:v>2011</c:v>
                  </c:pt>
                  <c:pt idx="13">
                    <c:v>2012</c:v>
                  </c:pt>
                  <c:pt idx="14">
                    <c:v>2013</c:v>
                  </c:pt>
                  <c:pt idx="15">
                    <c:v>2014</c:v>
                  </c:pt>
                  <c:pt idx="16">
                    <c:v>2015</c:v>
                  </c:pt>
                  <c:pt idx="17">
                    <c:v>2016</c:v>
                  </c:pt>
                  <c:pt idx="18">
                    <c:v>2017</c:v>
                  </c:pt>
                  <c:pt idx="19">
                    <c:v>2018</c:v>
                  </c:pt>
                  <c:pt idx="20">
                    <c:v>2019</c:v>
                  </c:pt>
                  <c:pt idx="21">
                    <c:v>2020</c:v>
                  </c:pt>
                  <c:pt idx="22">
                    <c:v>2010</c:v>
                  </c:pt>
                  <c:pt idx="23">
                    <c:v>2011</c:v>
                  </c:pt>
                  <c:pt idx="24">
                    <c:v>2012</c:v>
                  </c:pt>
                  <c:pt idx="25">
                    <c:v>2013</c:v>
                  </c:pt>
                  <c:pt idx="26">
                    <c:v>2014</c:v>
                  </c:pt>
                  <c:pt idx="27">
                    <c:v>2015</c:v>
                  </c:pt>
                  <c:pt idx="28">
                    <c:v>2016</c:v>
                  </c:pt>
                  <c:pt idx="29">
                    <c:v>2017</c:v>
                  </c:pt>
                  <c:pt idx="30">
                    <c:v>2018</c:v>
                  </c:pt>
                  <c:pt idx="31">
                    <c:v>2019</c:v>
                  </c:pt>
                  <c:pt idx="32">
                    <c:v>2020</c:v>
                  </c:pt>
                  <c:pt idx="33">
                    <c:v>2010</c:v>
                  </c:pt>
                  <c:pt idx="34">
                    <c:v>2011</c:v>
                  </c:pt>
                  <c:pt idx="35">
                    <c:v>2012</c:v>
                  </c:pt>
                  <c:pt idx="36">
                    <c:v>2013</c:v>
                  </c:pt>
                  <c:pt idx="37">
                    <c:v>2014</c:v>
                  </c:pt>
                  <c:pt idx="38">
                    <c:v>2015</c:v>
                  </c:pt>
                  <c:pt idx="39">
                    <c:v>2016</c:v>
                  </c:pt>
                  <c:pt idx="40">
                    <c:v>2017</c:v>
                  </c:pt>
                  <c:pt idx="41">
                    <c:v>2018</c:v>
                  </c:pt>
                  <c:pt idx="42">
                    <c:v>2019</c:v>
                  </c:pt>
                  <c:pt idx="43">
                    <c:v>2020</c:v>
                  </c:pt>
                  <c:pt idx="44">
                    <c:v>2010</c:v>
                  </c:pt>
                  <c:pt idx="45">
                    <c:v>2011</c:v>
                  </c:pt>
                  <c:pt idx="46">
                    <c:v>2012</c:v>
                  </c:pt>
                  <c:pt idx="47">
                    <c:v>2013</c:v>
                  </c:pt>
                  <c:pt idx="48">
                    <c:v>2014</c:v>
                  </c:pt>
                  <c:pt idx="49">
                    <c:v>2015</c:v>
                  </c:pt>
                  <c:pt idx="50">
                    <c:v>2016</c:v>
                  </c:pt>
                  <c:pt idx="51">
                    <c:v>2017</c:v>
                  </c:pt>
                  <c:pt idx="52">
                    <c:v>2018</c:v>
                  </c:pt>
                  <c:pt idx="53">
                    <c:v>2019</c:v>
                  </c:pt>
                  <c:pt idx="54">
                    <c:v>2020</c:v>
                  </c:pt>
                  <c:pt idx="55">
                    <c:v>2010</c:v>
                  </c:pt>
                  <c:pt idx="56">
                    <c:v>2011</c:v>
                  </c:pt>
                  <c:pt idx="57">
                    <c:v>2012</c:v>
                  </c:pt>
                  <c:pt idx="58">
                    <c:v>2013</c:v>
                  </c:pt>
                  <c:pt idx="59">
                    <c:v>2014</c:v>
                  </c:pt>
                  <c:pt idx="60">
                    <c:v>2015</c:v>
                  </c:pt>
                  <c:pt idx="61">
                    <c:v>2016</c:v>
                  </c:pt>
                  <c:pt idx="62">
                    <c:v>2017</c:v>
                  </c:pt>
                  <c:pt idx="63">
                    <c:v>2018</c:v>
                  </c:pt>
                  <c:pt idx="64">
                    <c:v>2019</c:v>
                  </c:pt>
                  <c:pt idx="65">
                    <c:v>2020</c:v>
                  </c:pt>
                  <c:pt idx="66">
                    <c:v>2010</c:v>
                  </c:pt>
                  <c:pt idx="67">
                    <c:v>2011</c:v>
                  </c:pt>
                  <c:pt idx="68">
                    <c:v>2012</c:v>
                  </c:pt>
                  <c:pt idx="69">
                    <c:v>2013</c:v>
                  </c:pt>
                  <c:pt idx="70">
                    <c:v>2014</c:v>
                  </c:pt>
                  <c:pt idx="71">
                    <c:v>2015</c:v>
                  </c:pt>
                  <c:pt idx="72">
                    <c:v>2016</c:v>
                  </c:pt>
                  <c:pt idx="73">
                    <c:v>2017</c:v>
                  </c:pt>
                  <c:pt idx="74">
                    <c:v>2018</c:v>
                  </c:pt>
                  <c:pt idx="75">
                    <c:v>2019</c:v>
                  </c:pt>
                  <c:pt idx="76">
                    <c:v>2020</c:v>
                  </c:pt>
                </c:lvl>
                <c:lvl>
                  <c:pt idx="0">
                    <c:v>First-Party OS/Applications</c:v>
                  </c:pt>
                  <c:pt idx="11">
                    <c:v>First-Party Firmware</c:v>
                  </c:pt>
                  <c:pt idx="22">
                    <c:v>Third-Party Application</c:v>
                  </c:pt>
                  <c:pt idx="33">
                    <c:v>Third-Party Firmware</c:v>
                  </c:pt>
                  <c:pt idx="44">
                    <c:v>OSS</c:v>
                  </c:pt>
                  <c:pt idx="55">
                    <c:v>Attacker Application</c:v>
                  </c:pt>
                  <c:pt idx="66">
                    <c:v>Unknown/NA</c:v>
                  </c:pt>
                </c:lvl>
              </c:multiLvlStrCache>
            </c:multiLvlStrRef>
          </c:cat>
          <c:val>
            <c:numRef>
              <c:f>'Chart Tables'!$K$107:$K$183</c:f>
              <c:numCache>
                <c:formatCode>General</c:formatCode>
                <c:ptCount val="77"/>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1</c:v>
                </c:pt>
                <c:pt idx="30">
                  <c:v>1</c:v>
                </c:pt>
                <c:pt idx="31">
                  <c:v>0</c:v>
                </c:pt>
                <c:pt idx="32">
                  <c:v>4</c:v>
                </c:pt>
                <c:pt idx="33">
                  <c:v>0</c:v>
                </c:pt>
                <c:pt idx="34">
                  <c:v>0</c:v>
                </c:pt>
                <c:pt idx="35">
                  <c:v>0</c:v>
                </c:pt>
                <c:pt idx="36">
                  <c:v>1</c:v>
                </c:pt>
                <c:pt idx="37">
                  <c:v>0</c:v>
                </c:pt>
                <c:pt idx="38">
                  <c:v>0</c:v>
                </c:pt>
                <c:pt idx="39">
                  <c:v>0</c:v>
                </c:pt>
                <c:pt idx="40">
                  <c:v>0</c:v>
                </c:pt>
                <c:pt idx="41">
                  <c:v>0</c:v>
                </c:pt>
                <c:pt idx="42">
                  <c:v>0</c:v>
                </c:pt>
                <c:pt idx="43">
                  <c:v>0</c:v>
                </c:pt>
                <c:pt idx="44">
                  <c:v>0</c:v>
                </c:pt>
                <c:pt idx="45">
                  <c:v>0</c:v>
                </c:pt>
                <c:pt idx="46">
                  <c:v>0</c:v>
                </c:pt>
                <c:pt idx="47">
                  <c:v>0</c:v>
                </c:pt>
                <c:pt idx="48">
                  <c:v>0</c:v>
                </c:pt>
                <c:pt idx="49">
                  <c:v>0</c:v>
                </c:pt>
                <c:pt idx="50">
                  <c:v>2</c:v>
                </c:pt>
                <c:pt idx="51">
                  <c:v>0</c:v>
                </c:pt>
                <c:pt idx="52">
                  <c:v>2</c:v>
                </c:pt>
                <c:pt idx="53">
                  <c:v>0</c:v>
                </c:pt>
                <c:pt idx="54">
                  <c:v>1</c:v>
                </c:pt>
                <c:pt idx="55">
                  <c:v>0</c:v>
                </c:pt>
                <c:pt idx="56">
                  <c:v>0</c:v>
                </c:pt>
                <c:pt idx="57">
                  <c:v>0</c:v>
                </c:pt>
                <c:pt idx="58">
                  <c:v>0</c:v>
                </c:pt>
                <c:pt idx="59">
                  <c:v>0</c:v>
                </c:pt>
                <c:pt idx="60">
                  <c:v>0</c:v>
                </c:pt>
                <c:pt idx="61">
                  <c:v>0</c:v>
                </c:pt>
                <c:pt idx="62">
                  <c:v>0</c:v>
                </c:pt>
                <c:pt idx="63">
                  <c:v>2</c:v>
                </c:pt>
                <c:pt idx="64">
                  <c:v>0</c:v>
                </c:pt>
                <c:pt idx="65">
                  <c:v>1</c:v>
                </c:pt>
                <c:pt idx="66">
                  <c:v>0</c:v>
                </c:pt>
                <c:pt idx="67">
                  <c:v>0</c:v>
                </c:pt>
                <c:pt idx="68">
                  <c:v>0</c:v>
                </c:pt>
                <c:pt idx="69">
                  <c:v>0</c:v>
                </c:pt>
                <c:pt idx="70">
                  <c:v>0</c:v>
                </c:pt>
                <c:pt idx="71">
                  <c:v>0</c:v>
                </c:pt>
                <c:pt idx="72">
                  <c:v>0</c:v>
                </c:pt>
                <c:pt idx="73">
                  <c:v>0</c:v>
                </c:pt>
                <c:pt idx="74">
                  <c:v>1</c:v>
                </c:pt>
                <c:pt idx="75">
                  <c:v>0</c:v>
                </c:pt>
                <c:pt idx="76">
                  <c:v>0</c:v>
                </c:pt>
              </c:numCache>
            </c:numRef>
          </c:val>
          <c:extLst>
            <c:ext xmlns:c16="http://schemas.microsoft.com/office/drawing/2014/chart" uri="{C3380CC4-5D6E-409C-BE32-E72D297353CC}">
              <c16:uniqueId val="{00000007-E60D-9A40-8094-C8448A05AAEF}"/>
            </c:ext>
          </c:extLst>
        </c:ser>
        <c:ser>
          <c:idx val="8"/>
          <c:order val="8"/>
          <c:tx>
            <c:strRef>
              <c:f>'Chart Tables'!$L$106</c:f>
              <c:strCache>
                <c:ptCount val="1"/>
                <c:pt idx="0">
                  <c:v>Phishing</c:v>
                </c:pt>
              </c:strCache>
            </c:strRef>
          </c:tx>
          <c:spPr>
            <a:solidFill>
              <a:schemeClr val="accent3">
                <a:lumMod val="60000"/>
              </a:schemeClr>
            </a:solidFill>
            <a:ln>
              <a:noFill/>
            </a:ln>
            <a:effectLst/>
          </c:spPr>
          <c:invertIfNegative val="0"/>
          <c:cat>
            <c:multiLvlStrRef>
              <c:f>'Chart Tables'!$B$107:$C$185</c:f>
              <c:multiLvlStrCache>
                <c:ptCount val="77"/>
                <c:lvl>
                  <c:pt idx="0">
                    <c:v>2010</c:v>
                  </c:pt>
                  <c:pt idx="1">
                    <c:v>2011</c:v>
                  </c:pt>
                  <c:pt idx="2">
                    <c:v>2012</c:v>
                  </c:pt>
                  <c:pt idx="3">
                    <c:v>2013</c:v>
                  </c:pt>
                  <c:pt idx="4">
                    <c:v>2014</c:v>
                  </c:pt>
                  <c:pt idx="5">
                    <c:v>2015</c:v>
                  </c:pt>
                  <c:pt idx="6">
                    <c:v>2016</c:v>
                  </c:pt>
                  <c:pt idx="7">
                    <c:v>2017</c:v>
                  </c:pt>
                  <c:pt idx="8">
                    <c:v>2018</c:v>
                  </c:pt>
                  <c:pt idx="9">
                    <c:v>2019</c:v>
                  </c:pt>
                  <c:pt idx="10">
                    <c:v>2020</c:v>
                  </c:pt>
                  <c:pt idx="11">
                    <c:v>2010</c:v>
                  </c:pt>
                  <c:pt idx="12">
                    <c:v>2011</c:v>
                  </c:pt>
                  <c:pt idx="13">
                    <c:v>2012</c:v>
                  </c:pt>
                  <c:pt idx="14">
                    <c:v>2013</c:v>
                  </c:pt>
                  <c:pt idx="15">
                    <c:v>2014</c:v>
                  </c:pt>
                  <c:pt idx="16">
                    <c:v>2015</c:v>
                  </c:pt>
                  <c:pt idx="17">
                    <c:v>2016</c:v>
                  </c:pt>
                  <c:pt idx="18">
                    <c:v>2017</c:v>
                  </c:pt>
                  <c:pt idx="19">
                    <c:v>2018</c:v>
                  </c:pt>
                  <c:pt idx="20">
                    <c:v>2019</c:v>
                  </c:pt>
                  <c:pt idx="21">
                    <c:v>2020</c:v>
                  </c:pt>
                  <c:pt idx="22">
                    <c:v>2010</c:v>
                  </c:pt>
                  <c:pt idx="23">
                    <c:v>2011</c:v>
                  </c:pt>
                  <c:pt idx="24">
                    <c:v>2012</c:v>
                  </c:pt>
                  <c:pt idx="25">
                    <c:v>2013</c:v>
                  </c:pt>
                  <c:pt idx="26">
                    <c:v>2014</c:v>
                  </c:pt>
                  <c:pt idx="27">
                    <c:v>2015</c:v>
                  </c:pt>
                  <c:pt idx="28">
                    <c:v>2016</c:v>
                  </c:pt>
                  <c:pt idx="29">
                    <c:v>2017</c:v>
                  </c:pt>
                  <c:pt idx="30">
                    <c:v>2018</c:v>
                  </c:pt>
                  <c:pt idx="31">
                    <c:v>2019</c:v>
                  </c:pt>
                  <c:pt idx="32">
                    <c:v>2020</c:v>
                  </c:pt>
                  <c:pt idx="33">
                    <c:v>2010</c:v>
                  </c:pt>
                  <c:pt idx="34">
                    <c:v>2011</c:v>
                  </c:pt>
                  <c:pt idx="35">
                    <c:v>2012</c:v>
                  </c:pt>
                  <c:pt idx="36">
                    <c:v>2013</c:v>
                  </c:pt>
                  <c:pt idx="37">
                    <c:v>2014</c:v>
                  </c:pt>
                  <c:pt idx="38">
                    <c:v>2015</c:v>
                  </c:pt>
                  <c:pt idx="39">
                    <c:v>2016</c:v>
                  </c:pt>
                  <c:pt idx="40">
                    <c:v>2017</c:v>
                  </c:pt>
                  <c:pt idx="41">
                    <c:v>2018</c:v>
                  </c:pt>
                  <c:pt idx="42">
                    <c:v>2019</c:v>
                  </c:pt>
                  <c:pt idx="43">
                    <c:v>2020</c:v>
                  </c:pt>
                  <c:pt idx="44">
                    <c:v>2010</c:v>
                  </c:pt>
                  <c:pt idx="45">
                    <c:v>2011</c:v>
                  </c:pt>
                  <c:pt idx="46">
                    <c:v>2012</c:v>
                  </c:pt>
                  <c:pt idx="47">
                    <c:v>2013</c:v>
                  </c:pt>
                  <c:pt idx="48">
                    <c:v>2014</c:v>
                  </c:pt>
                  <c:pt idx="49">
                    <c:v>2015</c:v>
                  </c:pt>
                  <c:pt idx="50">
                    <c:v>2016</c:v>
                  </c:pt>
                  <c:pt idx="51">
                    <c:v>2017</c:v>
                  </c:pt>
                  <c:pt idx="52">
                    <c:v>2018</c:v>
                  </c:pt>
                  <c:pt idx="53">
                    <c:v>2019</c:v>
                  </c:pt>
                  <c:pt idx="54">
                    <c:v>2020</c:v>
                  </c:pt>
                  <c:pt idx="55">
                    <c:v>2010</c:v>
                  </c:pt>
                  <c:pt idx="56">
                    <c:v>2011</c:v>
                  </c:pt>
                  <c:pt idx="57">
                    <c:v>2012</c:v>
                  </c:pt>
                  <c:pt idx="58">
                    <c:v>2013</c:v>
                  </c:pt>
                  <c:pt idx="59">
                    <c:v>2014</c:v>
                  </c:pt>
                  <c:pt idx="60">
                    <c:v>2015</c:v>
                  </c:pt>
                  <c:pt idx="61">
                    <c:v>2016</c:v>
                  </c:pt>
                  <c:pt idx="62">
                    <c:v>2017</c:v>
                  </c:pt>
                  <c:pt idx="63">
                    <c:v>2018</c:v>
                  </c:pt>
                  <c:pt idx="64">
                    <c:v>2019</c:v>
                  </c:pt>
                  <c:pt idx="65">
                    <c:v>2020</c:v>
                  </c:pt>
                  <c:pt idx="66">
                    <c:v>2010</c:v>
                  </c:pt>
                  <c:pt idx="67">
                    <c:v>2011</c:v>
                  </c:pt>
                  <c:pt idx="68">
                    <c:v>2012</c:v>
                  </c:pt>
                  <c:pt idx="69">
                    <c:v>2013</c:v>
                  </c:pt>
                  <c:pt idx="70">
                    <c:v>2014</c:v>
                  </c:pt>
                  <c:pt idx="71">
                    <c:v>2015</c:v>
                  </c:pt>
                  <c:pt idx="72">
                    <c:v>2016</c:v>
                  </c:pt>
                  <c:pt idx="73">
                    <c:v>2017</c:v>
                  </c:pt>
                  <c:pt idx="74">
                    <c:v>2018</c:v>
                  </c:pt>
                  <c:pt idx="75">
                    <c:v>2019</c:v>
                  </c:pt>
                  <c:pt idx="76">
                    <c:v>2020</c:v>
                  </c:pt>
                </c:lvl>
                <c:lvl>
                  <c:pt idx="0">
                    <c:v>First-Party OS/Applications</c:v>
                  </c:pt>
                  <c:pt idx="11">
                    <c:v>First-Party Firmware</c:v>
                  </c:pt>
                  <c:pt idx="22">
                    <c:v>Third-Party Application</c:v>
                  </c:pt>
                  <c:pt idx="33">
                    <c:v>Third-Party Firmware</c:v>
                  </c:pt>
                  <c:pt idx="44">
                    <c:v>OSS</c:v>
                  </c:pt>
                  <c:pt idx="55">
                    <c:v>Attacker Application</c:v>
                  </c:pt>
                  <c:pt idx="66">
                    <c:v>Unknown/NA</c:v>
                  </c:pt>
                </c:lvl>
              </c:multiLvlStrCache>
            </c:multiLvlStrRef>
          </c:cat>
          <c:val>
            <c:numRef>
              <c:f>'Chart Tables'!$L$107:$L$183</c:f>
              <c:numCache>
                <c:formatCode>General</c:formatCode>
                <c:ptCount val="77"/>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2</c:v>
                </c:pt>
                <c:pt idx="28">
                  <c:v>0</c:v>
                </c:pt>
                <c:pt idx="29">
                  <c:v>0</c:v>
                </c:pt>
                <c:pt idx="30">
                  <c:v>0</c:v>
                </c:pt>
                <c:pt idx="31">
                  <c:v>0</c:v>
                </c:pt>
                <c:pt idx="32">
                  <c:v>1</c:v>
                </c:pt>
                <c:pt idx="33">
                  <c:v>0</c:v>
                </c:pt>
                <c:pt idx="34">
                  <c:v>0</c:v>
                </c:pt>
                <c:pt idx="35">
                  <c:v>0</c:v>
                </c:pt>
                <c:pt idx="36">
                  <c:v>0</c:v>
                </c:pt>
                <c:pt idx="37">
                  <c:v>0</c:v>
                </c:pt>
                <c:pt idx="38">
                  <c:v>1</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1</c:v>
                </c:pt>
                <c:pt idx="62">
                  <c:v>0</c:v>
                </c:pt>
                <c:pt idx="63">
                  <c:v>1</c:v>
                </c:pt>
                <c:pt idx="64">
                  <c:v>1</c:v>
                </c:pt>
                <c:pt idx="65">
                  <c:v>0</c:v>
                </c:pt>
                <c:pt idx="66">
                  <c:v>0</c:v>
                </c:pt>
                <c:pt idx="67">
                  <c:v>0</c:v>
                </c:pt>
                <c:pt idx="68">
                  <c:v>0</c:v>
                </c:pt>
                <c:pt idx="69">
                  <c:v>0</c:v>
                </c:pt>
                <c:pt idx="70">
                  <c:v>0</c:v>
                </c:pt>
                <c:pt idx="71">
                  <c:v>0</c:v>
                </c:pt>
                <c:pt idx="72">
                  <c:v>0</c:v>
                </c:pt>
                <c:pt idx="73">
                  <c:v>0</c:v>
                </c:pt>
                <c:pt idx="74">
                  <c:v>0</c:v>
                </c:pt>
                <c:pt idx="75">
                  <c:v>0</c:v>
                </c:pt>
                <c:pt idx="76">
                  <c:v>0</c:v>
                </c:pt>
              </c:numCache>
            </c:numRef>
          </c:val>
          <c:extLst>
            <c:ext xmlns:c16="http://schemas.microsoft.com/office/drawing/2014/chart" uri="{C3380CC4-5D6E-409C-BE32-E72D297353CC}">
              <c16:uniqueId val="{00000008-E60D-9A40-8094-C8448A05AAEF}"/>
            </c:ext>
          </c:extLst>
        </c:ser>
        <c:ser>
          <c:idx val="9"/>
          <c:order val="9"/>
          <c:tx>
            <c:strRef>
              <c:f>'Chart Tables'!$M$106</c:f>
              <c:strCache>
                <c:ptCount val="1"/>
                <c:pt idx="0">
                  <c:v>Development Software</c:v>
                </c:pt>
              </c:strCache>
            </c:strRef>
          </c:tx>
          <c:spPr>
            <a:solidFill>
              <a:schemeClr val="accent4">
                <a:lumMod val="60000"/>
              </a:schemeClr>
            </a:solidFill>
            <a:ln>
              <a:noFill/>
            </a:ln>
            <a:effectLst/>
          </c:spPr>
          <c:invertIfNegative val="0"/>
          <c:cat>
            <c:multiLvlStrRef>
              <c:f>'Chart Tables'!$B$107:$C$185</c:f>
              <c:multiLvlStrCache>
                <c:ptCount val="77"/>
                <c:lvl>
                  <c:pt idx="0">
                    <c:v>2010</c:v>
                  </c:pt>
                  <c:pt idx="1">
                    <c:v>2011</c:v>
                  </c:pt>
                  <c:pt idx="2">
                    <c:v>2012</c:v>
                  </c:pt>
                  <c:pt idx="3">
                    <c:v>2013</c:v>
                  </c:pt>
                  <c:pt idx="4">
                    <c:v>2014</c:v>
                  </c:pt>
                  <c:pt idx="5">
                    <c:v>2015</c:v>
                  </c:pt>
                  <c:pt idx="6">
                    <c:v>2016</c:v>
                  </c:pt>
                  <c:pt idx="7">
                    <c:v>2017</c:v>
                  </c:pt>
                  <c:pt idx="8">
                    <c:v>2018</c:v>
                  </c:pt>
                  <c:pt idx="9">
                    <c:v>2019</c:v>
                  </c:pt>
                  <c:pt idx="10">
                    <c:v>2020</c:v>
                  </c:pt>
                  <c:pt idx="11">
                    <c:v>2010</c:v>
                  </c:pt>
                  <c:pt idx="12">
                    <c:v>2011</c:v>
                  </c:pt>
                  <c:pt idx="13">
                    <c:v>2012</c:v>
                  </c:pt>
                  <c:pt idx="14">
                    <c:v>2013</c:v>
                  </c:pt>
                  <c:pt idx="15">
                    <c:v>2014</c:v>
                  </c:pt>
                  <c:pt idx="16">
                    <c:v>2015</c:v>
                  </c:pt>
                  <c:pt idx="17">
                    <c:v>2016</c:v>
                  </c:pt>
                  <c:pt idx="18">
                    <c:v>2017</c:v>
                  </c:pt>
                  <c:pt idx="19">
                    <c:v>2018</c:v>
                  </c:pt>
                  <c:pt idx="20">
                    <c:v>2019</c:v>
                  </c:pt>
                  <c:pt idx="21">
                    <c:v>2020</c:v>
                  </c:pt>
                  <c:pt idx="22">
                    <c:v>2010</c:v>
                  </c:pt>
                  <c:pt idx="23">
                    <c:v>2011</c:v>
                  </c:pt>
                  <c:pt idx="24">
                    <c:v>2012</c:v>
                  </c:pt>
                  <c:pt idx="25">
                    <c:v>2013</c:v>
                  </c:pt>
                  <c:pt idx="26">
                    <c:v>2014</c:v>
                  </c:pt>
                  <c:pt idx="27">
                    <c:v>2015</c:v>
                  </c:pt>
                  <c:pt idx="28">
                    <c:v>2016</c:v>
                  </c:pt>
                  <c:pt idx="29">
                    <c:v>2017</c:v>
                  </c:pt>
                  <c:pt idx="30">
                    <c:v>2018</c:v>
                  </c:pt>
                  <c:pt idx="31">
                    <c:v>2019</c:v>
                  </c:pt>
                  <c:pt idx="32">
                    <c:v>2020</c:v>
                  </c:pt>
                  <c:pt idx="33">
                    <c:v>2010</c:v>
                  </c:pt>
                  <c:pt idx="34">
                    <c:v>2011</c:v>
                  </c:pt>
                  <c:pt idx="35">
                    <c:v>2012</c:v>
                  </c:pt>
                  <c:pt idx="36">
                    <c:v>2013</c:v>
                  </c:pt>
                  <c:pt idx="37">
                    <c:v>2014</c:v>
                  </c:pt>
                  <c:pt idx="38">
                    <c:v>2015</c:v>
                  </c:pt>
                  <c:pt idx="39">
                    <c:v>2016</c:v>
                  </c:pt>
                  <c:pt idx="40">
                    <c:v>2017</c:v>
                  </c:pt>
                  <c:pt idx="41">
                    <c:v>2018</c:v>
                  </c:pt>
                  <c:pt idx="42">
                    <c:v>2019</c:v>
                  </c:pt>
                  <c:pt idx="43">
                    <c:v>2020</c:v>
                  </c:pt>
                  <c:pt idx="44">
                    <c:v>2010</c:v>
                  </c:pt>
                  <c:pt idx="45">
                    <c:v>2011</c:v>
                  </c:pt>
                  <c:pt idx="46">
                    <c:v>2012</c:v>
                  </c:pt>
                  <c:pt idx="47">
                    <c:v>2013</c:v>
                  </c:pt>
                  <c:pt idx="48">
                    <c:v>2014</c:v>
                  </c:pt>
                  <c:pt idx="49">
                    <c:v>2015</c:v>
                  </c:pt>
                  <c:pt idx="50">
                    <c:v>2016</c:v>
                  </c:pt>
                  <c:pt idx="51">
                    <c:v>2017</c:v>
                  </c:pt>
                  <c:pt idx="52">
                    <c:v>2018</c:v>
                  </c:pt>
                  <c:pt idx="53">
                    <c:v>2019</c:v>
                  </c:pt>
                  <c:pt idx="54">
                    <c:v>2020</c:v>
                  </c:pt>
                  <c:pt idx="55">
                    <c:v>2010</c:v>
                  </c:pt>
                  <c:pt idx="56">
                    <c:v>2011</c:v>
                  </c:pt>
                  <c:pt idx="57">
                    <c:v>2012</c:v>
                  </c:pt>
                  <c:pt idx="58">
                    <c:v>2013</c:v>
                  </c:pt>
                  <c:pt idx="59">
                    <c:v>2014</c:v>
                  </c:pt>
                  <c:pt idx="60">
                    <c:v>2015</c:v>
                  </c:pt>
                  <c:pt idx="61">
                    <c:v>2016</c:v>
                  </c:pt>
                  <c:pt idx="62">
                    <c:v>2017</c:v>
                  </c:pt>
                  <c:pt idx="63">
                    <c:v>2018</c:v>
                  </c:pt>
                  <c:pt idx="64">
                    <c:v>2019</c:v>
                  </c:pt>
                  <c:pt idx="65">
                    <c:v>2020</c:v>
                  </c:pt>
                  <c:pt idx="66">
                    <c:v>2010</c:v>
                  </c:pt>
                  <c:pt idx="67">
                    <c:v>2011</c:v>
                  </c:pt>
                  <c:pt idx="68">
                    <c:v>2012</c:v>
                  </c:pt>
                  <c:pt idx="69">
                    <c:v>2013</c:v>
                  </c:pt>
                  <c:pt idx="70">
                    <c:v>2014</c:v>
                  </c:pt>
                  <c:pt idx="71">
                    <c:v>2015</c:v>
                  </c:pt>
                  <c:pt idx="72">
                    <c:v>2016</c:v>
                  </c:pt>
                  <c:pt idx="73">
                    <c:v>2017</c:v>
                  </c:pt>
                  <c:pt idx="74">
                    <c:v>2018</c:v>
                  </c:pt>
                  <c:pt idx="75">
                    <c:v>2019</c:v>
                  </c:pt>
                  <c:pt idx="76">
                    <c:v>2020</c:v>
                  </c:pt>
                </c:lvl>
                <c:lvl>
                  <c:pt idx="0">
                    <c:v>First-Party OS/Applications</c:v>
                  </c:pt>
                  <c:pt idx="11">
                    <c:v>First-Party Firmware</c:v>
                  </c:pt>
                  <c:pt idx="22">
                    <c:v>Third-Party Application</c:v>
                  </c:pt>
                  <c:pt idx="33">
                    <c:v>Third-Party Firmware</c:v>
                  </c:pt>
                  <c:pt idx="44">
                    <c:v>OSS</c:v>
                  </c:pt>
                  <c:pt idx="55">
                    <c:v>Attacker Application</c:v>
                  </c:pt>
                  <c:pt idx="66">
                    <c:v>Unknown/NA</c:v>
                  </c:pt>
                </c:lvl>
              </c:multiLvlStrCache>
            </c:multiLvlStrRef>
          </c:cat>
          <c:val>
            <c:numRef>
              <c:f>'Chart Tables'!$M$107:$M$183</c:f>
              <c:numCache>
                <c:formatCode>General</c:formatCode>
                <c:ptCount val="77"/>
                <c:pt idx="0">
                  <c:v>0</c:v>
                </c:pt>
                <c:pt idx="1">
                  <c:v>0</c:v>
                </c:pt>
                <c:pt idx="2">
                  <c:v>0</c:v>
                </c:pt>
                <c:pt idx="3">
                  <c:v>0</c:v>
                </c:pt>
                <c:pt idx="4">
                  <c:v>0</c:v>
                </c:pt>
                <c:pt idx="5">
                  <c:v>1</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1</c:v>
                </c:pt>
                <c:pt idx="28">
                  <c:v>0</c:v>
                </c:pt>
                <c:pt idx="29">
                  <c:v>0</c:v>
                </c:pt>
                <c:pt idx="30">
                  <c:v>1</c:v>
                </c:pt>
                <c:pt idx="31">
                  <c:v>3</c:v>
                </c:pt>
                <c:pt idx="32">
                  <c:v>1</c:v>
                </c:pt>
                <c:pt idx="33">
                  <c:v>0</c:v>
                </c:pt>
                <c:pt idx="34">
                  <c:v>0</c:v>
                </c:pt>
                <c:pt idx="35">
                  <c:v>0</c:v>
                </c:pt>
                <c:pt idx="36">
                  <c:v>0</c:v>
                </c:pt>
                <c:pt idx="37">
                  <c:v>0</c:v>
                </c:pt>
                <c:pt idx="38">
                  <c:v>0</c:v>
                </c:pt>
                <c:pt idx="39">
                  <c:v>0</c:v>
                </c:pt>
                <c:pt idx="40">
                  <c:v>0</c:v>
                </c:pt>
                <c:pt idx="41">
                  <c:v>0</c:v>
                </c:pt>
                <c:pt idx="42">
                  <c:v>0</c:v>
                </c:pt>
                <c:pt idx="43">
                  <c:v>1</c:v>
                </c:pt>
                <c:pt idx="44">
                  <c:v>0</c:v>
                </c:pt>
                <c:pt idx="45">
                  <c:v>0</c:v>
                </c:pt>
                <c:pt idx="46">
                  <c:v>0</c:v>
                </c:pt>
                <c:pt idx="47">
                  <c:v>0</c:v>
                </c:pt>
                <c:pt idx="48">
                  <c:v>0</c:v>
                </c:pt>
                <c:pt idx="49">
                  <c:v>0</c:v>
                </c:pt>
                <c:pt idx="50">
                  <c:v>0</c:v>
                </c:pt>
                <c:pt idx="51">
                  <c:v>0</c:v>
                </c:pt>
                <c:pt idx="52">
                  <c:v>1</c:v>
                </c:pt>
                <c:pt idx="53">
                  <c:v>0</c:v>
                </c:pt>
                <c:pt idx="54">
                  <c:v>1</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numCache>
            </c:numRef>
          </c:val>
          <c:extLst>
            <c:ext xmlns:c16="http://schemas.microsoft.com/office/drawing/2014/chart" uri="{C3380CC4-5D6E-409C-BE32-E72D297353CC}">
              <c16:uniqueId val="{00000009-E60D-9A40-8094-C8448A05AAEF}"/>
            </c:ext>
          </c:extLst>
        </c:ser>
        <c:ser>
          <c:idx val="10"/>
          <c:order val="10"/>
          <c:tx>
            <c:strRef>
              <c:f>'Chart Tables'!$N$106</c:f>
              <c:strCache>
                <c:ptCount val="1"/>
                <c:pt idx="0">
                  <c:v>Supply Chain Service Provider</c:v>
                </c:pt>
              </c:strCache>
            </c:strRef>
          </c:tx>
          <c:spPr>
            <a:solidFill>
              <a:schemeClr val="accent5">
                <a:lumMod val="60000"/>
              </a:schemeClr>
            </a:solidFill>
            <a:ln>
              <a:noFill/>
            </a:ln>
            <a:effectLst/>
          </c:spPr>
          <c:invertIfNegative val="0"/>
          <c:cat>
            <c:multiLvlStrRef>
              <c:f>'Chart Tables'!$B$107:$C$185</c:f>
              <c:multiLvlStrCache>
                <c:ptCount val="77"/>
                <c:lvl>
                  <c:pt idx="0">
                    <c:v>2010</c:v>
                  </c:pt>
                  <c:pt idx="1">
                    <c:v>2011</c:v>
                  </c:pt>
                  <c:pt idx="2">
                    <c:v>2012</c:v>
                  </c:pt>
                  <c:pt idx="3">
                    <c:v>2013</c:v>
                  </c:pt>
                  <c:pt idx="4">
                    <c:v>2014</c:v>
                  </c:pt>
                  <c:pt idx="5">
                    <c:v>2015</c:v>
                  </c:pt>
                  <c:pt idx="6">
                    <c:v>2016</c:v>
                  </c:pt>
                  <c:pt idx="7">
                    <c:v>2017</c:v>
                  </c:pt>
                  <c:pt idx="8">
                    <c:v>2018</c:v>
                  </c:pt>
                  <c:pt idx="9">
                    <c:v>2019</c:v>
                  </c:pt>
                  <c:pt idx="10">
                    <c:v>2020</c:v>
                  </c:pt>
                  <c:pt idx="11">
                    <c:v>2010</c:v>
                  </c:pt>
                  <c:pt idx="12">
                    <c:v>2011</c:v>
                  </c:pt>
                  <c:pt idx="13">
                    <c:v>2012</c:v>
                  </c:pt>
                  <c:pt idx="14">
                    <c:v>2013</c:v>
                  </c:pt>
                  <c:pt idx="15">
                    <c:v>2014</c:v>
                  </c:pt>
                  <c:pt idx="16">
                    <c:v>2015</c:v>
                  </c:pt>
                  <c:pt idx="17">
                    <c:v>2016</c:v>
                  </c:pt>
                  <c:pt idx="18">
                    <c:v>2017</c:v>
                  </c:pt>
                  <c:pt idx="19">
                    <c:v>2018</c:v>
                  </c:pt>
                  <c:pt idx="20">
                    <c:v>2019</c:v>
                  </c:pt>
                  <c:pt idx="21">
                    <c:v>2020</c:v>
                  </c:pt>
                  <c:pt idx="22">
                    <c:v>2010</c:v>
                  </c:pt>
                  <c:pt idx="23">
                    <c:v>2011</c:v>
                  </c:pt>
                  <c:pt idx="24">
                    <c:v>2012</c:v>
                  </c:pt>
                  <c:pt idx="25">
                    <c:v>2013</c:v>
                  </c:pt>
                  <c:pt idx="26">
                    <c:v>2014</c:v>
                  </c:pt>
                  <c:pt idx="27">
                    <c:v>2015</c:v>
                  </c:pt>
                  <c:pt idx="28">
                    <c:v>2016</c:v>
                  </c:pt>
                  <c:pt idx="29">
                    <c:v>2017</c:v>
                  </c:pt>
                  <c:pt idx="30">
                    <c:v>2018</c:v>
                  </c:pt>
                  <c:pt idx="31">
                    <c:v>2019</c:v>
                  </c:pt>
                  <c:pt idx="32">
                    <c:v>2020</c:v>
                  </c:pt>
                  <c:pt idx="33">
                    <c:v>2010</c:v>
                  </c:pt>
                  <c:pt idx="34">
                    <c:v>2011</c:v>
                  </c:pt>
                  <c:pt idx="35">
                    <c:v>2012</c:v>
                  </c:pt>
                  <c:pt idx="36">
                    <c:v>2013</c:v>
                  </c:pt>
                  <c:pt idx="37">
                    <c:v>2014</c:v>
                  </c:pt>
                  <c:pt idx="38">
                    <c:v>2015</c:v>
                  </c:pt>
                  <c:pt idx="39">
                    <c:v>2016</c:v>
                  </c:pt>
                  <c:pt idx="40">
                    <c:v>2017</c:v>
                  </c:pt>
                  <c:pt idx="41">
                    <c:v>2018</c:v>
                  </c:pt>
                  <c:pt idx="42">
                    <c:v>2019</c:v>
                  </c:pt>
                  <c:pt idx="43">
                    <c:v>2020</c:v>
                  </c:pt>
                  <c:pt idx="44">
                    <c:v>2010</c:v>
                  </c:pt>
                  <c:pt idx="45">
                    <c:v>2011</c:v>
                  </c:pt>
                  <c:pt idx="46">
                    <c:v>2012</c:v>
                  </c:pt>
                  <c:pt idx="47">
                    <c:v>2013</c:v>
                  </c:pt>
                  <c:pt idx="48">
                    <c:v>2014</c:v>
                  </c:pt>
                  <c:pt idx="49">
                    <c:v>2015</c:v>
                  </c:pt>
                  <c:pt idx="50">
                    <c:v>2016</c:v>
                  </c:pt>
                  <c:pt idx="51">
                    <c:v>2017</c:v>
                  </c:pt>
                  <c:pt idx="52">
                    <c:v>2018</c:v>
                  </c:pt>
                  <c:pt idx="53">
                    <c:v>2019</c:v>
                  </c:pt>
                  <c:pt idx="54">
                    <c:v>2020</c:v>
                  </c:pt>
                  <c:pt idx="55">
                    <c:v>2010</c:v>
                  </c:pt>
                  <c:pt idx="56">
                    <c:v>2011</c:v>
                  </c:pt>
                  <c:pt idx="57">
                    <c:v>2012</c:v>
                  </c:pt>
                  <c:pt idx="58">
                    <c:v>2013</c:v>
                  </c:pt>
                  <c:pt idx="59">
                    <c:v>2014</c:v>
                  </c:pt>
                  <c:pt idx="60">
                    <c:v>2015</c:v>
                  </c:pt>
                  <c:pt idx="61">
                    <c:v>2016</c:v>
                  </c:pt>
                  <c:pt idx="62">
                    <c:v>2017</c:v>
                  </c:pt>
                  <c:pt idx="63">
                    <c:v>2018</c:v>
                  </c:pt>
                  <c:pt idx="64">
                    <c:v>2019</c:v>
                  </c:pt>
                  <c:pt idx="65">
                    <c:v>2020</c:v>
                  </c:pt>
                  <c:pt idx="66">
                    <c:v>2010</c:v>
                  </c:pt>
                  <c:pt idx="67">
                    <c:v>2011</c:v>
                  </c:pt>
                  <c:pt idx="68">
                    <c:v>2012</c:v>
                  </c:pt>
                  <c:pt idx="69">
                    <c:v>2013</c:v>
                  </c:pt>
                  <c:pt idx="70">
                    <c:v>2014</c:v>
                  </c:pt>
                  <c:pt idx="71">
                    <c:v>2015</c:v>
                  </c:pt>
                  <c:pt idx="72">
                    <c:v>2016</c:v>
                  </c:pt>
                  <c:pt idx="73">
                    <c:v>2017</c:v>
                  </c:pt>
                  <c:pt idx="74">
                    <c:v>2018</c:v>
                  </c:pt>
                  <c:pt idx="75">
                    <c:v>2019</c:v>
                  </c:pt>
                  <c:pt idx="76">
                    <c:v>2020</c:v>
                  </c:pt>
                </c:lvl>
                <c:lvl>
                  <c:pt idx="0">
                    <c:v>First-Party OS/Applications</c:v>
                  </c:pt>
                  <c:pt idx="11">
                    <c:v>First-Party Firmware</c:v>
                  </c:pt>
                  <c:pt idx="22">
                    <c:v>Third-Party Application</c:v>
                  </c:pt>
                  <c:pt idx="33">
                    <c:v>Third-Party Firmware</c:v>
                  </c:pt>
                  <c:pt idx="44">
                    <c:v>OSS</c:v>
                  </c:pt>
                  <c:pt idx="55">
                    <c:v>Attacker Application</c:v>
                  </c:pt>
                  <c:pt idx="66">
                    <c:v>Unknown/NA</c:v>
                  </c:pt>
                </c:lvl>
              </c:multiLvlStrCache>
            </c:multiLvlStrRef>
          </c:cat>
          <c:val>
            <c:numRef>
              <c:f>'Chart Tables'!$N$107:$N$183</c:f>
              <c:numCache>
                <c:formatCode>General</c:formatCode>
                <c:ptCount val="77"/>
                <c:pt idx="0">
                  <c:v>0</c:v>
                </c:pt>
                <c:pt idx="1">
                  <c:v>0</c:v>
                </c:pt>
                <c:pt idx="2">
                  <c:v>0</c:v>
                </c:pt>
                <c:pt idx="3">
                  <c:v>0</c:v>
                </c:pt>
                <c:pt idx="4">
                  <c:v>0</c:v>
                </c:pt>
                <c:pt idx="5">
                  <c:v>2</c:v>
                </c:pt>
                <c:pt idx="6">
                  <c:v>1</c:v>
                </c:pt>
                <c:pt idx="7">
                  <c:v>0</c:v>
                </c:pt>
                <c:pt idx="8">
                  <c:v>1</c:v>
                </c:pt>
                <c:pt idx="9">
                  <c:v>4</c:v>
                </c:pt>
                <c:pt idx="10">
                  <c:v>2</c:v>
                </c:pt>
                <c:pt idx="11">
                  <c:v>0</c:v>
                </c:pt>
                <c:pt idx="12">
                  <c:v>1</c:v>
                </c:pt>
                <c:pt idx="13">
                  <c:v>0</c:v>
                </c:pt>
                <c:pt idx="14">
                  <c:v>1</c:v>
                </c:pt>
                <c:pt idx="15">
                  <c:v>0</c:v>
                </c:pt>
                <c:pt idx="16">
                  <c:v>2</c:v>
                </c:pt>
                <c:pt idx="17">
                  <c:v>0</c:v>
                </c:pt>
                <c:pt idx="18">
                  <c:v>0</c:v>
                </c:pt>
                <c:pt idx="19">
                  <c:v>0</c:v>
                </c:pt>
                <c:pt idx="20">
                  <c:v>4</c:v>
                </c:pt>
                <c:pt idx="21">
                  <c:v>1</c:v>
                </c:pt>
                <c:pt idx="22">
                  <c:v>1</c:v>
                </c:pt>
                <c:pt idx="23">
                  <c:v>1</c:v>
                </c:pt>
                <c:pt idx="24">
                  <c:v>1</c:v>
                </c:pt>
                <c:pt idx="25">
                  <c:v>3</c:v>
                </c:pt>
                <c:pt idx="26">
                  <c:v>2</c:v>
                </c:pt>
                <c:pt idx="27">
                  <c:v>5</c:v>
                </c:pt>
                <c:pt idx="28">
                  <c:v>0</c:v>
                </c:pt>
                <c:pt idx="29">
                  <c:v>1</c:v>
                </c:pt>
                <c:pt idx="30">
                  <c:v>4</c:v>
                </c:pt>
                <c:pt idx="31">
                  <c:v>4</c:v>
                </c:pt>
                <c:pt idx="32">
                  <c:v>5</c:v>
                </c:pt>
                <c:pt idx="33">
                  <c:v>1</c:v>
                </c:pt>
                <c:pt idx="34">
                  <c:v>0</c:v>
                </c:pt>
                <c:pt idx="35">
                  <c:v>0</c:v>
                </c:pt>
                <c:pt idx="36">
                  <c:v>1</c:v>
                </c:pt>
                <c:pt idx="37">
                  <c:v>1</c:v>
                </c:pt>
                <c:pt idx="38">
                  <c:v>4</c:v>
                </c:pt>
                <c:pt idx="39">
                  <c:v>0</c:v>
                </c:pt>
                <c:pt idx="40">
                  <c:v>0</c:v>
                </c:pt>
                <c:pt idx="41">
                  <c:v>2</c:v>
                </c:pt>
                <c:pt idx="42">
                  <c:v>4</c:v>
                </c:pt>
                <c:pt idx="43">
                  <c:v>3</c:v>
                </c:pt>
                <c:pt idx="44">
                  <c:v>0</c:v>
                </c:pt>
                <c:pt idx="45">
                  <c:v>0</c:v>
                </c:pt>
                <c:pt idx="46">
                  <c:v>0</c:v>
                </c:pt>
                <c:pt idx="47">
                  <c:v>1</c:v>
                </c:pt>
                <c:pt idx="48">
                  <c:v>1</c:v>
                </c:pt>
                <c:pt idx="49">
                  <c:v>0</c:v>
                </c:pt>
                <c:pt idx="50">
                  <c:v>0</c:v>
                </c:pt>
                <c:pt idx="51">
                  <c:v>1</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numCache>
            </c:numRef>
          </c:val>
          <c:extLst>
            <c:ext xmlns:c16="http://schemas.microsoft.com/office/drawing/2014/chart" uri="{C3380CC4-5D6E-409C-BE32-E72D297353CC}">
              <c16:uniqueId val="{0000000A-E60D-9A40-8094-C8448A05AAEF}"/>
            </c:ext>
          </c:extLst>
        </c:ser>
        <c:ser>
          <c:idx val="11"/>
          <c:order val="11"/>
          <c:tx>
            <c:strRef>
              <c:f>'Chart Tables'!$O$106</c:f>
              <c:strCache>
                <c:ptCount val="1"/>
                <c:pt idx="0">
                  <c:v>Unknown, N/A, or Other</c:v>
                </c:pt>
              </c:strCache>
            </c:strRef>
          </c:tx>
          <c:spPr>
            <a:solidFill>
              <a:schemeClr val="accent6">
                <a:lumMod val="60000"/>
              </a:schemeClr>
            </a:solidFill>
            <a:ln>
              <a:noFill/>
            </a:ln>
            <a:effectLst/>
          </c:spPr>
          <c:invertIfNegative val="0"/>
          <c:cat>
            <c:multiLvlStrRef>
              <c:f>'Chart Tables'!$B$107:$C$185</c:f>
              <c:multiLvlStrCache>
                <c:ptCount val="77"/>
                <c:lvl>
                  <c:pt idx="0">
                    <c:v>2010</c:v>
                  </c:pt>
                  <c:pt idx="1">
                    <c:v>2011</c:v>
                  </c:pt>
                  <c:pt idx="2">
                    <c:v>2012</c:v>
                  </c:pt>
                  <c:pt idx="3">
                    <c:v>2013</c:v>
                  </c:pt>
                  <c:pt idx="4">
                    <c:v>2014</c:v>
                  </c:pt>
                  <c:pt idx="5">
                    <c:v>2015</c:v>
                  </c:pt>
                  <c:pt idx="6">
                    <c:v>2016</c:v>
                  </c:pt>
                  <c:pt idx="7">
                    <c:v>2017</c:v>
                  </c:pt>
                  <c:pt idx="8">
                    <c:v>2018</c:v>
                  </c:pt>
                  <c:pt idx="9">
                    <c:v>2019</c:v>
                  </c:pt>
                  <c:pt idx="10">
                    <c:v>2020</c:v>
                  </c:pt>
                  <c:pt idx="11">
                    <c:v>2010</c:v>
                  </c:pt>
                  <c:pt idx="12">
                    <c:v>2011</c:v>
                  </c:pt>
                  <c:pt idx="13">
                    <c:v>2012</c:v>
                  </c:pt>
                  <c:pt idx="14">
                    <c:v>2013</c:v>
                  </c:pt>
                  <c:pt idx="15">
                    <c:v>2014</c:v>
                  </c:pt>
                  <c:pt idx="16">
                    <c:v>2015</c:v>
                  </c:pt>
                  <c:pt idx="17">
                    <c:v>2016</c:v>
                  </c:pt>
                  <c:pt idx="18">
                    <c:v>2017</c:v>
                  </c:pt>
                  <c:pt idx="19">
                    <c:v>2018</c:v>
                  </c:pt>
                  <c:pt idx="20">
                    <c:v>2019</c:v>
                  </c:pt>
                  <c:pt idx="21">
                    <c:v>2020</c:v>
                  </c:pt>
                  <c:pt idx="22">
                    <c:v>2010</c:v>
                  </c:pt>
                  <c:pt idx="23">
                    <c:v>2011</c:v>
                  </c:pt>
                  <c:pt idx="24">
                    <c:v>2012</c:v>
                  </c:pt>
                  <c:pt idx="25">
                    <c:v>2013</c:v>
                  </c:pt>
                  <c:pt idx="26">
                    <c:v>2014</c:v>
                  </c:pt>
                  <c:pt idx="27">
                    <c:v>2015</c:v>
                  </c:pt>
                  <c:pt idx="28">
                    <c:v>2016</c:v>
                  </c:pt>
                  <c:pt idx="29">
                    <c:v>2017</c:v>
                  </c:pt>
                  <c:pt idx="30">
                    <c:v>2018</c:v>
                  </c:pt>
                  <c:pt idx="31">
                    <c:v>2019</c:v>
                  </c:pt>
                  <c:pt idx="32">
                    <c:v>2020</c:v>
                  </c:pt>
                  <c:pt idx="33">
                    <c:v>2010</c:v>
                  </c:pt>
                  <c:pt idx="34">
                    <c:v>2011</c:v>
                  </c:pt>
                  <c:pt idx="35">
                    <c:v>2012</c:v>
                  </c:pt>
                  <c:pt idx="36">
                    <c:v>2013</c:v>
                  </c:pt>
                  <c:pt idx="37">
                    <c:v>2014</c:v>
                  </c:pt>
                  <c:pt idx="38">
                    <c:v>2015</c:v>
                  </c:pt>
                  <c:pt idx="39">
                    <c:v>2016</c:v>
                  </c:pt>
                  <c:pt idx="40">
                    <c:v>2017</c:v>
                  </c:pt>
                  <c:pt idx="41">
                    <c:v>2018</c:v>
                  </c:pt>
                  <c:pt idx="42">
                    <c:v>2019</c:v>
                  </c:pt>
                  <c:pt idx="43">
                    <c:v>2020</c:v>
                  </c:pt>
                  <c:pt idx="44">
                    <c:v>2010</c:v>
                  </c:pt>
                  <c:pt idx="45">
                    <c:v>2011</c:v>
                  </c:pt>
                  <c:pt idx="46">
                    <c:v>2012</c:v>
                  </c:pt>
                  <c:pt idx="47">
                    <c:v>2013</c:v>
                  </c:pt>
                  <c:pt idx="48">
                    <c:v>2014</c:v>
                  </c:pt>
                  <c:pt idx="49">
                    <c:v>2015</c:v>
                  </c:pt>
                  <c:pt idx="50">
                    <c:v>2016</c:v>
                  </c:pt>
                  <c:pt idx="51">
                    <c:v>2017</c:v>
                  </c:pt>
                  <c:pt idx="52">
                    <c:v>2018</c:v>
                  </c:pt>
                  <c:pt idx="53">
                    <c:v>2019</c:v>
                  </c:pt>
                  <c:pt idx="54">
                    <c:v>2020</c:v>
                  </c:pt>
                  <c:pt idx="55">
                    <c:v>2010</c:v>
                  </c:pt>
                  <c:pt idx="56">
                    <c:v>2011</c:v>
                  </c:pt>
                  <c:pt idx="57">
                    <c:v>2012</c:v>
                  </c:pt>
                  <c:pt idx="58">
                    <c:v>2013</c:v>
                  </c:pt>
                  <c:pt idx="59">
                    <c:v>2014</c:v>
                  </c:pt>
                  <c:pt idx="60">
                    <c:v>2015</c:v>
                  </c:pt>
                  <c:pt idx="61">
                    <c:v>2016</c:v>
                  </c:pt>
                  <c:pt idx="62">
                    <c:v>2017</c:v>
                  </c:pt>
                  <c:pt idx="63">
                    <c:v>2018</c:v>
                  </c:pt>
                  <c:pt idx="64">
                    <c:v>2019</c:v>
                  </c:pt>
                  <c:pt idx="65">
                    <c:v>2020</c:v>
                  </c:pt>
                  <c:pt idx="66">
                    <c:v>2010</c:v>
                  </c:pt>
                  <c:pt idx="67">
                    <c:v>2011</c:v>
                  </c:pt>
                  <c:pt idx="68">
                    <c:v>2012</c:v>
                  </c:pt>
                  <c:pt idx="69">
                    <c:v>2013</c:v>
                  </c:pt>
                  <c:pt idx="70">
                    <c:v>2014</c:v>
                  </c:pt>
                  <c:pt idx="71">
                    <c:v>2015</c:v>
                  </c:pt>
                  <c:pt idx="72">
                    <c:v>2016</c:v>
                  </c:pt>
                  <c:pt idx="73">
                    <c:v>2017</c:v>
                  </c:pt>
                  <c:pt idx="74">
                    <c:v>2018</c:v>
                  </c:pt>
                  <c:pt idx="75">
                    <c:v>2019</c:v>
                  </c:pt>
                  <c:pt idx="76">
                    <c:v>2020</c:v>
                  </c:pt>
                </c:lvl>
                <c:lvl>
                  <c:pt idx="0">
                    <c:v>First-Party OS/Applications</c:v>
                  </c:pt>
                  <c:pt idx="11">
                    <c:v>First-Party Firmware</c:v>
                  </c:pt>
                  <c:pt idx="22">
                    <c:v>Third-Party Application</c:v>
                  </c:pt>
                  <c:pt idx="33">
                    <c:v>Third-Party Firmware</c:v>
                  </c:pt>
                  <c:pt idx="44">
                    <c:v>OSS</c:v>
                  </c:pt>
                  <c:pt idx="55">
                    <c:v>Attacker Application</c:v>
                  </c:pt>
                  <c:pt idx="66">
                    <c:v>Unknown/NA</c:v>
                  </c:pt>
                </c:lvl>
              </c:multiLvlStrCache>
            </c:multiLvlStrRef>
          </c:cat>
          <c:val>
            <c:numRef>
              <c:f>'Chart Tables'!$O$107:$O$183</c:f>
              <c:numCache>
                <c:formatCode>General</c:formatCode>
                <c:ptCount val="77"/>
                <c:pt idx="0">
                  <c:v>0</c:v>
                </c:pt>
                <c:pt idx="1">
                  <c:v>0</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c:v>
                </c:pt>
                <c:pt idx="24">
                  <c:v>1</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1</c:v>
                </c:pt>
                <c:pt idx="68">
                  <c:v>0</c:v>
                </c:pt>
                <c:pt idx="69">
                  <c:v>0</c:v>
                </c:pt>
                <c:pt idx="70">
                  <c:v>0</c:v>
                </c:pt>
                <c:pt idx="71">
                  <c:v>0</c:v>
                </c:pt>
                <c:pt idx="72">
                  <c:v>0</c:v>
                </c:pt>
                <c:pt idx="73">
                  <c:v>0</c:v>
                </c:pt>
                <c:pt idx="74">
                  <c:v>0</c:v>
                </c:pt>
                <c:pt idx="75">
                  <c:v>1</c:v>
                </c:pt>
                <c:pt idx="76">
                  <c:v>0</c:v>
                </c:pt>
              </c:numCache>
            </c:numRef>
          </c:val>
          <c:extLst>
            <c:ext xmlns:c16="http://schemas.microsoft.com/office/drawing/2014/chart" uri="{C3380CC4-5D6E-409C-BE32-E72D297353CC}">
              <c16:uniqueId val="{0000000B-E60D-9A40-8094-C8448A05AAEF}"/>
            </c:ext>
          </c:extLst>
        </c:ser>
        <c:dLbls>
          <c:showLegendKey val="0"/>
          <c:showVal val="0"/>
          <c:showCatName val="0"/>
          <c:showSerName val="0"/>
          <c:showPercent val="0"/>
          <c:showBubbleSize val="0"/>
        </c:dLbls>
        <c:gapWidth val="10"/>
        <c:overlap val="100"/>
        <c:axId val="562451440"/>
        <c:axId val="780079224"/>
      </c:barChart>
      <c:catAx>
        <c:axId val="562451440"/>
        <c:scaling>
          <c:orientation val="minMax"/>
        </c:scaling>
        <c:delete val="0"/>
        <c:axPos val="b"/>
        <c:numFmt formatCode="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079224"/>
        <c:crosses val="autoZero"/>
        <c:auto val="1"/>
        <c:lblAlgn val="ctr"/>
        <c:lblOffset val="100"/>
        <c:noMultiLvlLbl val="0"/>
      </c:catAx>
      <c:valAx>
        <c:axId val="780079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2451440"/>
        <c:crosses val="autoZero"/>
        <c:crossBetween val="between"/>
      </c:valAx>
      <c:spPr>
        <a:noFill/>
        <a:ln>
          <a:noFill/>
        </a:ln>
        <a:effectLst/>
      </c:spPr>
    </c:plotArea>
    <c:legend>
      <c:legendPos val="b"/>
      <c:layout>
        <c:manualLayout>
          <c:xMode val="edge"/>
          <c:yMode val="edge"/>
          <c:x val="3.2371916192983033E-2"/>
          <c:y val="8.7935899609116117E-2"/>
          <c:w val="0.89149014838989571"/>
          <c:h val="7.95672521209036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 Tables'!$B$215</c:f>
              <c:strCache>
                <c:ptCount val="1"/>
                <c:pt idx="0">
                  <c:v>First-Party OS/Applications</c:v>
                </c:pt>
              </c:strCache>
            </c:strRef>
          </c:tx>
          <c:spPr>
            <a:solidFill>
              <a:schemeClr val="accent1"/>
            </a:solidFill>
            <a:ln>
              <a:noFill/>
            </a:ln>
            <a:effectLst/>
          </c:spPr>
          <c:invertIfNegative val="0"/>
          <c:cat>
            <c:strRef>
              <c:f>'Chart Tables'!$A$216:$A$227</c:f>
              <c:strCache>
                <c:ptCount val="12"/>
                <c:pt idx="0">
                  <c:v>Typosquatting</c:v>
                </c:pt>
                <c:pt idx="1">
                  <c:v>Hijacked Updates</c:v>
                </c:pt>
                <c:pt idx="2">
                  <c:v>Proprietary Application Store</c:v>
                </c:pt>
                <c:pt idx="3">
                  <c:v>Third-Party Application Store</c:v>
                </c:pt>
                <c:pt idx="4">
                  <c:v>Open-Source Dependency</c:v>
                </c:pt>
                <c:pt idx="5">
                  <c:v>Worm Component</c:v>
                </c:pt>
                <c:pt idx="6">
                  <c:v>Hardware Component</c:v>
                </c:pt>
                <c:pt idx="7">
                  <c:v>Direct Download</c:v>
                </c:pt>
                <c:pt idx="8">
                  <c:v>Phishing</c:v>
                </c:pt>
                <c:pt idx="9">
                  <c:v>Development Software</c:v>
                </c:pt>
                <c:pt idx="10">
                  <c:v>Supply Chain Service Provider</c:v>
                </c:pt>
                <c:pt idx="11">
                  <c:v>Unknown, N/A, or Other</c:v>
                </c:pt>
              </c:strCache>
            </c:strRef>
          </c:cat>
          <c:val>
            <c:numRef>
              <c:f>'Chart Tables'!$B$216:$B$227</c:f>
              <c:numCache>
                <c:formatCode>General</c:formatCode>
                <c:ptCount val="12"/>
                <c:pt idx="0">
                  <c:v>0</c:v>
                </c:pt>
                <c:pt idx="1">
                  <c:v>5</c:v>
                </c:pt>
                <c:pt idx="2">
                  <c:v>2</c:v>
                </c:pt>
                <c:pt idx="3">
                  <c:v>0</c:v>
                </c:pt>
                <c:pt idx="4">
                  <c:v>2</c:v>
                </c:pt>
                <c:pt idx="5">
                  <c:v>1</c:v>
                </c:pt>
                <c:pt idx="6">
                  <c:v>1</c:v>
                </c:pt>
                <c:pt idx="7">
                  <c:v>5</c:v>
                </c:pt>
                <c:pt idx="8">
                  <c:v>2</c:v>
                </c:pt>
                <c:pt idx="9">
                  <c:v>2</c:v>
                </c:pt>
                <c:pt idx="10">
                  <c:v>13</c:v>
                </c:pt>
                <c:pt idx="11">
                  <c:v>2</c:v>
                </c:pt>
              </c:numCache>
            </c:numRef>
          </c:val>
          <c:extLst>
            <c:ext xmlns:c16="http://schemas.microsoft.com/office/drawing/2014/chart" uri="{C3380CC4-5D6E-409C-BE32-E72D297353CC}">
              <c16:uniqueId val="{00000000-756F-40FF-B753-B78FA6AD2CC0}"/>
            </c:ext>
          </c:extLst>
        </c:ser>
        <c:ser>
          <c:idx val="1"/>
          <c:order val="1"/>
          <c:tx>
            <c:strRef>
              <c:f>'Chart Tables'!$C$215</c:f>
              <c:strCache>
                <c:ptCount val="1"/>
                <c:pt idx="0">
                  <c:v>First-Party Firmware</c:v>
                </c:pt>
              </c:strCache>
            </c:strRef>
          </c:tx>
          <c:spPr>
            <a:solidFill>
              <a:schemeClr val="accent2"/>
            </a:solidFill>
            <a:ln>
              <a:noFill/>
            </a:ln>
            <a:effectLst/>
          </c:spPr>
          <c:invertIfNegative val="0"/>
          <c:cat>
            <c:strRef>
              <c:f>'Chart Tables'!$A$216:$A$227</c:f>
              <c:strCache>
                <c:ptCount val="12"/>
                <c:pt idx="0">
                  <c:v>Typosquatting</c:v>
                </c:pt>
                <c:pt idx="1">
                  <c:v>Hijacked Updates</c:v>
                </c:pt>
                <c:pt idx="2">
                  <c:v>Proprietary Application Store</c:v>
                </c:pt>
                <c:pt idx="3">
                  <c:v>Third-Party Application Store</c:v>
                </c:pt>
                <c:pt idx="4">
                  <c:v>Open-Source Dependency</c:v>
                </c:pt>
                <c:pt idx="5">
                  <c:v>Worm Component</c:v>
                </c:pt>
                <c:pt idx="6">
                  <c:v>Hardware Component</c:v>
                </c:pt>
                <c:pt idx="7">
                  <c:v>Direct Download</c:v>
                </c:pt>
                <c:pt idx="8">
                  <c:v>Phishing</c:v>
                </c:pt>
                <c:pt idx="9">
                  <c:v>Development Software</c:v>
                </c:pt>
                <c:pt idx="10">
                  <c:v>Supply Chain Service Provider</c:v>
                </c:pt>
                <c:pt idx="11">
                  <c:v>Unknown, N/A, or Other</c:v>
                </c:pt>
              </c:strCache>
            </c:strRef>
          </c:cat>
          <c:val>
            <c:numRef>
              <c:f>'Chart Tables'!$C$216:$C$227</c:f>
              <c:numCache>
                <c:formatCode>General</c:formatCode>
                <c:ptCount val="12"/>
                <c:pt idx="0">
                  <c:v>0</c:v>
                </c:pt>
                <c:pt idx="1">
                  <c:v>0</c:v>
                </c:pt>
                <c:pt idx="2">
                  <c:v>0</c:v>
                </c:pt>
                <c:pt idx="3">
                  <c:v>0</c:v>
                </c:pt>
                <c:pt idx="4">
                  <c:v>0</c:v>
                </c:pt>
                <c:pt idx="5">
                  <c:v>1</c:v>
                </c:pt>
                <c:pt idx="6">
                  <c:v>1</c:v>
                </c:pt>
                <c:pt idx="7">
                  <c:v>0</c:v>
                </c:pt>
                <c:pt idx="8">
                  <c:v>0</c:v>
                </c:pt>
                <c:pt idx="9">
                  <c:v>0</c:v>
                </c:pt>
                <c:pt idx="10">
                  <c:v>9</c:v>
                </c:pt>
                <c:pt idx="11">
                  <c:v>0</c:v>
                </c:pt>
              </c:numCache>
            </c:numRef>
          </c:val>
          <c:extLst>
            <c:ext xmlns:c16="http://schemas.microsoft.com/office/drawing/2014/chart" uri="{C3380CC4-5D6E-409C-BE32-E72D297353CC}">
              <c16:uniqueId val="{00000001-756F-40FF-B753-B78FA6AD2CC0}"/>
            </c:ext>
          </c:extLst>
        </c:ser>
        <c:ser>
          <c:idx val="2"/>
          <c:order val="2"/>
          <c:tx>
            <c:strRef>
              <c:f>'Chart Tables'!$D$215</c:f>
              <c:strCache>
                <c:ptCount val="1"/>
                <c:pt idx="0">
                  <c:v>Third-Party Application</c:v>
                </c:pt>
              </c:strCache>
            </c:strRef>
          </c:tx>
          <c:spPr>
            <a:solidFill>
              <a:schemeClr val="accent3"/>
            </a:solidFill>
            <a:ln>
              <a:noFill/>
            </a:ln>
            <a:effectLst/>
          </c:spPr>
          <c:invertIfNegative val="0"/>
          <c:cat>
            <c:strRef>
              <c:f>'Chart Tables'!$A$216:$A$227</c:f>
              <c:strCache>
                <c:ptCount val="12"/>
                <c:pt idx="0">
                  <c:v>Typosquatting</c:v>
                </c:pt>
                <c:pt idx="1">
                  <c:v>Hijacked Updates</c:v>
                </c:pt>
                <c:pt idx="2">
                  <c:v>Proprietary Application Store</c:v>
                </c:pt>
                <c:pt idx="3">
                  <c:v>Third-Party Application Store</c:v>
                </c:pt>
                <c:pt idx="4">
                  <c:v>Open-Source Dependency</c:v>
                </c:pt>
                <c:pt idx="5">
                  <c:v>Worm Component</c:v>
                </c:pt>
                <c:pt idx="6">
                  <c:v>Hardware Component</c:v>
                </c:pt>
                <c:pt idx="7">
                  <c:v>Direct Download</c:v>
                </c:pt>
                <c:pt idx="8">
                  <c:v>Phishing</c:v>
                </c:pt>
                <c:pt idx="9">
                  <c:v>Development Software</c:v>
                </c:pt>
                <c:pt idx="10">
                  <c:v>Supply Chain Service Provider</c:v>
                </c:pt>
                <c:pt idx="11">
                  <c:v>Unknown, N/A, or Other</c:v>
                </c:pt>
              </c:strCache>
            </c:strRef>
          </c:cat>
          <c:val>
            <c:numRef>
              <c:f>'Chart Tables'!$D$216:$D$227</c:f>
              <c:numCache>
                <c:formatCode>General</c:formatCode>
                <c:ptCount val="12"/>
                <c:pt idx="0">
                  <c:v>1</c:v>
                </c:pt>
                <c:pt idx="1">
                  <c:v>36</c:v>
                </c:pt>
                <c:pt idx="2">
                  <c:v>9</c:v>
                </c:pt>
                <c:pt idx="3">
                  <c:v>8</c:v>
                </c:pt>
                <c:pt idx="4">
                  <c:v>2</c:v>
                </c:pt>
                <c:pt idx="5">
                  <c:v>3</c:v>
                </c:pt>
                <c:pt idx="6">
                  <c:v>2</c:v>
                </c:pt>
                <c:pt idx="7">
                  <c:v>18</c:v>
                </c:pt>
                <c:pt idx="8">
                  <c:v>4</c:v>
                </c:pt>
                <c:pt idx="9">
                  <c:v>11</c:v>
                </c:pt>
                <c:pt idx="10">
                  <c:v>41</c:v>
                </c:pt>
                <c:pt idx="11">
                  <c:v>2</c:v>
                </c:pt>
              </c:numCache>
            </c:numRef>
          </c:val>
          <c:extLst>
            <c:ext xmlns:c16="http://schemas.microsoft.com/office/drawing/2014/chart" uri="{C3380CC4-5D6E-409C-BE32-E72D297353CC}">
              <c16:uniqueId val="{00000002-756F-40FF-B753-B78FA6AD2CC0}"/>
            </c:ext>
          </c:extLst>
        </c:ser>
        <c:ser>
          <c:idx val="3"/>
          <c:order val="3"/>
          <c:tx>
            <c:strRef>
              <c:f>'Chart Tables'!$E$215</c:f>
              <c:strCache>
                <c:ptCount val="1"/>
                <c:pt idx="0">
                  <c:v>Third-Party Firmware</c:v>
                </c:pt>
              </c:strCache>
            </c:strRef>
          </c:tx>
          <c:spPr>
            <a:solidFill>
              <a:schemeClr val="accent4"/>
            </a:solidFill>
            <a:ln>
              <a:noFill/>
            </a:ln>
            <a:effectLst/>
          </c:spPr>
          <c:invertIfNegative val="0"/>
          <c:cat>
            <c:strRef>
              <c:f>'Chart Tables'!$A$216:$A$227</c:f>
              <c:strCache>
                <c:ptCount val="12"/>
                <c:pt idx="0">
                  <c:v>Typosquatting</c:v>
                </c:pt>
                <c:pt idx="1">
                  <c:v>Hijacked Updates</c:v>
                </c:pt>
                <c:pt idx="2">
                  <c:v>Proprietary Application Store</c:v>
                </c:pt>
                <c:pt idx="3">
                  <c:v>Third-Party Application Store</c:v>
                </c:pt>
                <c:pt idx="4">
                  <c:v>Open-Source Dependency</c:v>
                </c:pt>
                <c:pt idx="5">
                  <c:v>Worm Component</c:v>
                </c:pt>
                <c:pt idx="6">
                  <c:v>Hardware Component</c:v>
                </c:pt>
                <c:pt idx="7">
                  <c:v>Direct Download</c:v>
                </c:pt>
                <c:pt idx="8">
                  <c:v>Phishing</c:v>
                </c:pt>
                <c:pt idx="9">
                  <c:v>Development Software</c:v>
                </c:pt>
                <c:pt idx="10">
                  <c:v>Supply Chain Service Provider</c:v>
                </c:pt>
                <c:pt idx="11">
                  <c:v>Unknown, N/A, or Other</c:v>
                </c:pt>
              </c:strCache>
            </c:strRef>
          </c:cat>
          <c:val>
            <c:numRef>
              <c:f>'Chart Tables'!$E$216:$E$227</c:f>
              <c:numCache>
                <c:formatCode>General</c:formatCode>
                <c:ptCount val="12"/>
                <c:pt idx="0">
                  <c:v>0</c:v>
                </c:pt>
                <c:pt idx="1">
                  <c:v>2</c:v>
                </c:pt>
                <c:pt idx="2">
                  <c:v>0</c:v>
                </c:pt>
                <c:pt idx="3">
                  <c:v>0</c:v>
                </c:pt>
                <c:pt idx="4">
                  <c:v>1</c:v>
                </c:pt>
                <c:pt idx="5">
                  <c:v>2</c:v>
                </c:pt>
                <c:pt idx="6">
                  <c:v>4</c:v>
                </c:pt>
                <c:pt idx="7">
                  <c:v>1</c:v>
                </c:pt>
                <c:pt idx="8">
                  <c:v>1</c:v>
                </c:pt>
                <c:pt idx="9">
                  <c:v>1</c:v>
                </c:pt>
                <c:pt idx="10">
                  <c:v>18</c:v>
                </c:pt>
                <c:pt idx="11">
                  <c:v>0</c:v>
                </c:pt>
              </c:numCache>
            </c:numRef>
          </c:val>
          <c:extLst>
            <c:ext xmlns:c16="http://schemas.microsoft.com/office/drawing/2014/chart" uri="{C3380CC4-5D6E-409C-BE32-E72D297353CC}">
              <c16:uniqueId val="{00000003-756F-40FF-B753-B78FA6AD2CC0}"/>
            </c:ext>
          </c:extLst>
        </c:ser>
        <c:ser>
          <c:idx val="4"/>
          <c:order val="4"/>
          <c:tx>
            <c:strRef>
              <c:f>'Chart Tables'!$F$215</c:f>
              <c:strCache>
                <c:ptCount val="1"/>
                <c:pt idx="0">
                  <c:v>OSS</c:v>
                </c:pt>
              </c:strCache>
            </c:strRef>
          </c:tx>
          <c:spPr>
            <a:solidFill>
              <a:schemeClr val="accent5"/>
            </a:solidFill>
            <a:ln>
              <a:noFill/>
            </a:ln>
            <a:effectLst/>
          </c:spPr>
          <c:invertIfNegative val="0"/>
          <c:cat>
            <c:strRef>
              <c:f>'Chart Tables'!$A$216:$A$227</c:f>
              <c:strCache>
                <c:ptCount val="12"/>
                <c:pt idx="0">
                  <c:v>Typosquatting</c:v>
                </c:pt>
                <c:pt idx="1">
                  <c:v>Hijacked Updates</c:v>
                </c:pt>
                <c:pt idx="2">
                  <c:v>Proprietary Application Store</c:v>
                </c:pt>
                <c:pt idx="3">
                  <c:v>Third-Party Application Store</c:v>
                </c:pt>
                <c:pt idx="4">
                  <c:v>Open-Source Dependency</c:v>
                </c:pt>
                <c:pt idx="5">
                  <c:v>Worm Component</c:v>
                </c:pt>
                <c:pt idx="6">
                  <c:v>Hardware Component</c:v>
                </c:pt>
                <c:pt idx="7">
                  <c:v>Direct Download</c:v>
                </c:pt>
                <c:pt idx="8">
                  <c:v>Phishing</c:v>
                </c:pt>
                <c:pt idx="9">
                  <c:v>Development Software</c:v>
                </c:pt>
                <c:pt idx="10">
                  <c:v>Supply Chain Service Provider</c:v>
                </c:pt>
                <c:pt idx="11">
                  <c:v>Unknown, N/A, or Other</c:v>
                </c:pt>
              </c:strCache>
            </c:strRef>
          </c:cat>
          <c:val>
            <c:numRef>
              <c:f>'Chart Tables'!$F$216:$F$227</c:f>
              <c:numCache>
                <c:formatCode>General</c:formatCode>
                <c:ptCount val="12"/>
                <c:pt idx="0">
                  <c:v>22</c:v>
                </c:pt>
                <c:pt idx="1">
                  <c:v>8</c:v>
                </c:pt>
                <c:pt idx="2">
                  <c:v>0</c:v>
                </c:pt>
                <c:pt idx="3">
                  <c:v>0</c:v>
                </c:pt>
                <c:pt idx="4">
                  <c:v>74</c:v>
                </c:pt>
                <c:pt idx="5">
                  <c:v>0</c:v>
                </c:pt>
                <c:pt idx="6">
                  <c:v>0</c:v>
                </c:pt>
                <c:pt idx="7">
                  <c:v>11</c:v>
                </c:pt>
                <c:pt idx="8">
                  <c:v>1</c:v>
                </c:pt>
                <c:pt idx="9">
                  <c:v>5</c:v>
                </c:pt>
                <c:pt idx="10">
                  <c:v>4</c:v>
                </c:pt>
                <c:pt idx="11">
                  <c:v>0</c:v>
                </c:pt>
              </c:numCache>
            </c:numRef>
          </c:val>
          <c:extLst>
            <c:ext xmlns:c16="http://schemas.microsoft.com/office/drawing/2014/chart" uri="{C3380CC4-5D6E-409C-BE32-E72D297353CC}">
              <c16:uniqueId val="{00000004-756F-40FF-B753-B78FA6AD2CC0}"/>
            </c:ext>
          </c:extLst>
        </c:ser>
        <c:ser>
          <c:idx val="5"/>
          <c:order val="5"/>
          <c:tx>
            <c:strRef>
              <c:f>'Chart Tables'!$G$215</c:f>
              <c:strCache>
                <c:ptCount val="1"/>
                <c:pt idx="0">
                  <c:v>Attacker Application</c:v>
                </c:pt>
              </c:strCache>
            </c:strRef>
          </c:tx>
          <c:spPr>
            <a:solidFill>
              <a:schemeClr val="accent6"/>
            </a:solidFill>
            <a:ln>
              <a:noFill/>
            </a:ln>
            <a:effectLst/>
          </c:spPr>
          <c:invertIfNegative val="0"/>
          <c:cat>
            <c:strRef>
              <c:f>'Chart Tables'!$A$216:$A$227</c:f>
              <c:strCache>
                <c:ptCount val="12"/>
                <c:pt idx="0">
                  <c:v>Typosquatting</c:v>
                </c:pt>
                <c:pt idx="1">
                  <c:v>Hijacked Updates</c:v>
                </c:pt>
                <c:pt idx="2">
                  <c:v>Proprietary Application Store</c:v>
                </c:pt>
                <c:pt idx="3">
                  <c:v>Third-Party Application Store</c:v>
                </c:pt>
                <c:pt idx="4">
                  <c:v>Open-Source Dependency</c:v>
                </c:pt>
                <c:pt idx="5">
                  <c:v>Worm Component</c:v>
                </c:pt>
                <c:pt idx="6">
                  <c:v>Hardware Component</c:v>
                </c:pt>
                <c:pt idx="7">
                  <c:v>Direct Download</c:v>
                </c:pt>
                <c:pt idx="8">
                  <c:v>Phishing</c:v>
                </c:pt>
                <c:pt idx="9">
                  <c:v>Development Software</c:v>
                </c:pt>
                <c:pt idx="10">
                  <c:v>Supply Chain Service Provider</c:v>
                </c:pt>
                <c:pt idx="11">
                  <c:v>Unknown, N/A, or Other</c:v>
                </c:pt>
              </c:strCache>
            </c:strRef>
          </c:cat>
          <c:val>
            <c:numRef>
              <c:f>'Chart Tables'!$G$216:$G$227</c:f>
              <c:numCache>
                <c:formatCode>General</c:formatCode>
                <c:ptCount val="12"/>
                <c:pt idx="0">
                  <c:v>18</c:v>
                </c:pt>
                <c:pt idx="1">
                  <c:v>1</c:v>
                </c:pt>
                <c:pt idx="2">
                  <c:v>21</c:v>
                </c:pt>
                <c:pt idx="3">
                  <c:v>3</c:v>
                </c:pt>
                <c:pt idx="4">
                  <c:v>18</c:v>
                </c:pt>
                <c:pt idx="5">
                  <c:v>0</c:v>
                </c:pt>
                <c:pt idx="6">
                  <c:v>0</c:v>
                </c:pt>
                <c:pt idx="7">
                  <c:v>11</c:v>
                </c:pt>
                <c:pt idx="8">
                  <c:v>5</c:v>
                </c:pt>
                <c:pt idx="9">
                  <c:v>0</c:v>
                </c:pt>
                <c:pt idx="10">
                  <c:v>0</c:v>
                </c:pt>
                <c:pt idx="11">
                  <c:v>1</c:v>
                </c:pt>
              </c:numCache>
            </c:numRef>
          </c:val>
          <c:extLst>
            <c:ext xmlns:c16="http://schemas.microsoft.com/office/drawing/2014/chart" uri="{C3380CC4-5D6E-409C-BE32-E72D297353CC}">
              <c16:uniqueId val="{00000005-756F-40FF-B753-B78FA6AD2CC0}"/>
            </c:ext>
          </c:extLst>
        </c:ser>
        <c:ser>
          <c:idx val="6"/>
          <c:order val="6"/>
          <c:tx>
            <c:strRef>
              <c:f>'Chart Tables'!$H$215</c:f>
              <c:strCache>
                <c:ptCount val="1"/>
                <c:pt idx="0">
                  <c:v>Unknown/NA</c:v>
                </c:pt>
              </c:strCache>
            </c:strRef>
          </c:tx>
          <c:spPr>
            <a:solidFill>
              <a:schemeClr val="accent1">
                <a:lumMod val="60000"/>
              </a:schemeClr>
            </a:solidFill>
            <a:ln>
              <a:noFill/>
            </a:ln>
            <a:effectLst/>
          </c:spPr>
          <c:invertIfNegative val="0"/>
          <c:cat>
            <c:strRef>
              <c:f>'Chart Tables'!$A$216:$A$227</c:f>
              <c:strCache>
                <c:ptCount val="12"/>
                <c:pt idx="0">
                  <c:v>Typosquatting</c:v>
                </c:pt>
                <c:pt idx="1">
                  <c:v>Hijacked Updates</c:v>
                </c:pt>
                <c:pt idx="2">
                  <c:v>Proprietary Application Store</c:v>
                </c:pt>
                <c:pt idx="3">
                  <c:v>Third-Party Application Store</c:v>
                </c:pt>
                <c:pt idx="4">
                  <c:v>Open-Source Dependency</c:v>
                </c:pt>
                <c:pt idx="5">
                  <c:v>Worm Component</c:v>
                </c:pt>
                <c:pt idx="6">
                  <c:v>Hardware Component</c:v>
                </c:pt>
                <c:pt idx="7">
                  <c:v>Direct Download</c:v>
                </c:pt>
                <c:pt idx="8">
                  <c:v>Phishing</c:v>
                </c:pt>
                <c:pt idx="9">
                  <c:v>Development Software</c:v>
                </c:pt>
                <c:pt idx="10">
                  <c:v>Supply Chain Service Provider</c:v>
                </c:pt>
                <c:pt idx="11">
                  <c:v>Unknown, N/A, or Other</c:v>
                </c:pt>
              </c:strCache>
            </c:strRef>
          </c:cat>
          <c:val>
            <c:numRef>
              <c:f>'Chart Tables'!$H$216:$H$227</c:f>
              <c:numCache>
                <c:formatCode>General</c:formatCode>
                <c:ptCount val="12"/>
                <c:pt idx="0">
                  <c:v>0</c:v>
                </c:pt>
                <c:pt idx="1">
                  <c:v>0</c:v>
                </c:pt>
                <c:pt idx="2">
                  <c:v>1</c:v>
                </c:pt>
                <c:pt idx="3">
                  <c:v>0</c:v>
                </c:pt>
                <c:pt idx="4">
                  <c:v>0</c:v>
                </c:pt>
                <c:pt idx="5">
                  <c:v>1</c:v>
                </c:pt>
                <c:pt idx="6">
                  <c:v>1</c:v>
                </c:pt>
                <c:pt idx="7">
                  <c:v>1</c:v>
                </c:pt>
                <c:pt idx="8">
                  <c:v>0</c:v>
                </c:pt>
                <c:pt idx="9">
                  <c:v>0</c:v>
                </c:pt>
                <c:pt idx="10">
                  <c:v>0</c:v>
                </c:pt>
                <c:pt idx="11">
                  <c:v>2</c:v>
                </c:pt>
              </c:numCache>
            </c:numRef>
          </c:val>
          <c:extLst>
            <c:ext xmlns:c16="http://schemas.microsoft.com/office/drawing/2014/chart" uri="{C3380CC4-5D6E-409C-BE32-E72D297353CC}">
              <c16:uniqueId val="{00000006-756F-40FF-B753-B78FA6AD2CC0}"/>
            </c:ext>
          </c:extLst>
        </c:ser>
        <c:dLbls>
          <c:showLegendKey val="0"/>
          <c:showVal val="0"/>
          <c:showCatName val="0"/>
          <c:showSerName val="0"/>
          <c:showPercent val="0"/>
          <c:showBubbleSize val="0"/>
        </c:dLbls>
        <c:gapWidth val="150"/>
        <c:overlap val="100"/>
        <c:axId val="802082128"/>
        <c:axId val="823983120"/>
      </c:barChart>
      <c:catAx>
        <c:axId val="802082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3983120"/>
        <c:crosses val="autoZero"/>
        <c:auto val="1"/>
        <c:lblAlgn val="ctr"/>
        <c:lblOffset val="100"/>
        <c:noMultiLvlLbl val="0"/>
      </c:catAx>
      <c:valAx>
        <c:axId val="8239831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2082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 Tables'!$A$2</c:f>
              <c:strCache>
                <c:ptCount val="1"/>
                <c:pt idx="0">
                  <c:v>Attack</c:v>
                </c:pt>
              </c:strCache>
            </c:strRef>
          </c:tx>
          <c:spPr>
            <a:solidFill>
              <a:schemeClr val="accent1"/>
            </a:solidFill>
            <a:ln>
              <a:noFill/>
            </a:ln>
            <a:effectLst/>
          </c:spPr>
          <c:invertIfNegative val="0"/>
          <c:cat>
            <c:numRef>
              <c:f>'Chart Tables'!$B$1:$L$1</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Tables'!$B$2:$L$2</c:f>
              <c:numCache>
                <c:formatCode>General</c:formatCode>
                <c:ptCount val="11"/>
                <c:pt idx="0">
                  <c:v>3</c:v>
                </c:pt>
                <c:pt idx="1">
                  <c:v>5</c:v>
                </c:pt>
                <c:pt idx="2">
                  <c:v>2</c:v>
                </c:pt>
                <c:pt idx="3">
                  <c:v>6</c:v>
                </c:pt>
                <c:pt idx="4">
                  <c:v>2</c:v>
                </c:pt>
                <c:pt idx="5">
                  <c:v>8</c:v>
                </c:pt>
                <c:pt idx="6">
                  <c:v>7</c:v>
                </c:pt>
                <c:pt idx="7">
                  <c:v>14</c:v>
                </c:pt>
                <c:pt idx="8">
                  <c:v>23</c:v>
                </c:pt>
                <c:pt idx="9">
                  <c:v>23</c:v>
                </c:pt>
                <c:pt idx="10">
                  <c:v>22</c:v>
                </c:pt>
              </c:numCache>
            </c:numRef>
          </c:val>
          <c:extLst>
            <c:ext xmlns:c16="http://schemas.microsoft.com/office/drawing/2014/chart" uri="{C3380CC4-5D6E-409C-BE32-E72D297353CC}">
              <c16:uniqueId val="{00000000-ECA4-4E48-AF6A-9D985109EC16}"/>
            </c:ext>
          </c:extLst>
        </c:ser>
        <c:ser>
          <c:idx val="1"/>
          <c:order val="1"/>
          <c:tx>
            <c:strRef>
              <c:f>'Chart Tables'!$A$3</c:f>
              <c:strCache>
                <c:ptCount val="1"/>
                <c:pt idx="0">
                  <c:v>Disclosure</c:v>
                </c:pt>
              </c:strCache>
            </c:strRef>
          </c:tx>
          <c:spPr>
            <a:solidFill>
              <a:schemeClr val="accent2"/>
            </a:solidFill>
            <a:ln>
              <a:noFill/>
            </a:ln>
            <a:effectLst/>
          </c:spPr>
          <c:invertIfNegative val="0"/>
          <c:cat>
            <c:numRef>
              <c:f>'Chart Tables'!$B$1:$L$1</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Tables'!$B$3:$L$3</c:f>
              <c:numCache>
                <c:formatCode>General</c:formatCode>
                <c:ptCount val="11"/>
                <c:pt idx="0">
                  <c:v>0</c:v>
                </c:pt>
                <c:pt idx="1">
                  <c:v>1</c:v>
                </c:pt>
                <c:pt idx="2">
                  <c:v>0</c:v>
                </c:pt>
                <c:pt idx="3">
                  <c:v>2</c:v>
                </c:pt>
                <c:pt idx="4">
                  <c:v>4</c:v>
                </c:pt>
                <c:pt idx="5">
                  <c:v>3</c:v>
                </c:pt>
                <c:pt idx="6">
                  <c:v>1</c:v>
                </c:pt>
                <c:pt idx="7">
                  <c:v>1</c:v>
                </c:pt>
                <c:pt idx="8">
                  <c:v>8</c:v>
                </c:pt>
                <c:pt idx="9">
                  <c:v>11</c:v>
                </c:pt>
                <c:pt idx="10">
                  <c:v>9</c:v>
                </c:pt>
              </c:numCache>
            </c:numRef>
          </c:val>
          <c:extLst>
            <c:ext xmlns:c16="http://schemas.microsoft.com/office/drawing/2014/chart" uri="{C3380CC4-5D6E-409C-BE32-E72D297353CC}">
              <c16:uniqueId val="{00000001-ECA4-4E48-AF6A-9D985109EC16}"/>
            </c:ext>
          </c:extLst>
        </c:ser>
        <c:dLbls>
          <c:showLegendKey val="0"/>
          <c:showVal val="0"/>
          <c:showCatName val="0"/>
          <c:showSerName val="0"/>
          <c:showPercent val="0"/>
          <c:showBubbleSize val="0"/>
        </c:dLbls>
        <c:gapWidth val="150"/>
        <c:overlap val="100"/>
        <c:axId val="601638544"/>
        <c:axId val="601638864"/>
      </c:barChart>
      <c:catAx>
        <c:axId val="601638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1638864"/>
        <c:crosses val="autoZero"/>
        <c:auto val="1"/>
        <c:lblAlgn val="ctr"/>
        <c:lblOffset val="100"/>
        <c:noMultiLvlLbl val="0"/>
      </c:catAx>
      <c:valAx>
        <c:axId val="601638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1638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 Tables'!$A$24</c:f>
              <c:strCache>
                <c:ptCount val="1"/>
                <c:pt idx="0">
                  <c:v>Attack</c:v>
                </c:pt>
              </c:strCache>
            </c:strRef>
          </c:tx>
          <c:spPr>
            <a:solidFill>
              <a:schemeClr val="accent1"/>
            </a:solidFill>
            <a:ln>
              <a:noFill/>
            </a:ln>
            <a:effectLst/>
          </c:spPr>
          <c:invertIfNegative val="0"/>
          <c:cat>
            <c:strRef>
              <c:f>'Chart Tables'!$B$23:$H$23</c:f>
              <c:strCache>
                <c:ptCount val="7"/>
                <c:pt idx="0">
                  <c:v>First-Party OS/Applications</c:v>
                </c:pt>
                <c:pt idx="1">
                  <c:v>First-Party Firmware</c:v>
                </c:pt>
                <c:pt idx="2">
                  <c:v>Third-Party Application</c:v>
                </c:pt>
                <c:pt idx="3">
                  <c:v>Third-Party Firmware</c:v>
                </c:pt>
                <c:pt idx="4">
                  <c:v>OSS</c:v>
                </c:pt>
                <c:pt idx="5">
                  <c:v>Attacker Application</c:v>
                </c:pt>
                <c:pt idx="6">
                  <c:v>Unknown/NA</c:v>
                </c:pt>
              </c:strCache>
            </c:strRef>
          </c:cat>
          <c:val>
            <c:numRef>
              <c:f>'Chart Tables'!$B$24:$H$24</c:f>
              <c:numCache>
                <c:formatCode>General</c:formatCode>
                <c:ptCount val="7"/>
                <c:pt idx="0">
                  <c:v>14</c:v>
                </c:pt>
                <c:pt idx="1">
                  <c:v>4</c:v>
                </c:pt>
                <c:pt idx="2">
                  <c:v>72</c:v>
                </c:pt>
                <c:pt idx="3">
                  <c:v>6</c:v>
                </c:pt>
                <c:pt idx="4">
                  <c:v>59</c:v>
                </c:pt>
                <c:pt idx="5">
                  <c:v>42</c:v>
                </c:pt>
                <c:pt idx="6">
                  <c:v>3</c:v>
                </c:pt>
              </c:numCache>
            </c:numRef>
          </c:val>
          <c:extLst>
            <c:ext xmlns:c16="http://schemas.microsoft.com/office/drawing/2014/chart" uri="{C3380CC4-5D6E-409C-BE32-E72D297353CC}">
              <c16:uniqueId val="{00000000-B384-479B-9058-0F48341BE9C7}"/>
            </c:ext>
          </c:extLst>
        </c:ser>
        <c:ser>
          <c:idx val="1"/>
          <c:order val="1"/>
          <c:tx>
            <c:strRef>
              <c:f>'Chart Tables'!$A$25</c:f>
              <c:strCache>
                <c:ptCount val="1"/>
                <c:pt idx="0">
                  <c:v>Disclosure</c:v>
                </c:pt>
              </c:strCache>
            </c:strRef>
          </c:tx>
          <c:spPr>
            <a:solidFill>
              <a:schemeClr val="accent2"/>
            </a:solidFill>
            <a:ln>
              <a:noFill/>
            </a:ln>
            <a:effectLst/>
          </c:spPr>
          <c:invertIfNegative val="0"/>
          <c:cat>
            <c:strRef>
              <c:f>'Chart Tables'!$B$23:$H$23</c:f>
              <c:strCache>
                <c:ptCount val="7"/>
                <c:pt idx="0">
                  <c:v>First-Party OS/Applications</c:v>
                </c:pt>
                <c:pt idx="1">
                  <c:v>First-Party Firmware</c:v>
                </c:pt>
                <c:pt idx="2">
                  <c:v>Third-Party Application</c:v>
                </c:pt>
                <c:pt idx="3">
                  <c:v>Third-Party Firmware</c:v>
                </c:pt>
                <c:pt idx="4">
                  <c:v>OSS</c:v>
                </c:pt>
                <c:pt idx="5">
                  <c:v>Attacker Application</c:v>
                </c:pt>
                <c:pt idx="6">
                  <c:v>Unknown/NA</c:v>
                </c:pt>
              </c:strCache>
            </c:strRef>
          </c:cat>
          <c:val>
            <c:numRef>
              <c:f>'Chart Tables'!$B$25:$H$25</c:f>
              <c:numCache>
                <c:formatCode>General</c:formatCode>
                <c:ptCount val="7"/>
                <c:pt idx="0">
                  <c:v>12</c:v>
                </c:pt>
                <c:pt idx="1">
                  <c:v>6</c:v>
                </c:pt>
                <c:pt idx="2">
                  <c:v>18</c:v>
                </c:pt>
                <c:pt idx="3">
                  <c:v>13</c:v>
                </c:pt>
                <c:pt idx="4">
                  <c:v>27</c:v>
                </c:pt>
                <c:pt idx="5">
                  <c:v>4</c:v>
                </c:pt>
                <c:pt idx="6">
                  <c:v>2</c:v>
                </c:pt>
              </c:numCache>
            </c:numRef>
          </c:val>
          <c:extLst>
            <c:ext xmlns:c16="http://schemas.microsoft.com/office/drawing/2014/chart" uri="{C3380CC4-5D6E-409C-BE32-E72D297353CC}">
              <c16:uniqueId val="{00000001-B384-479B-9058-0F48341BE9C7}"/>
            </c:ext>
          </c:extLst>
        </c:ser>
        <c:dLbls>
          <c:showLegendKey val="0"/>
          <c:showVal val="0"/>
          <c:showCatName val="0"/>
          <c:showSerName val="0"/>
          <c:showPercent val="0"/>
          <c:showBubbleSize val="0"/>
        </c:dLbls>
        <c:gapWidth val="150"/>
        <c:overlap val="100"/>
        <c:axId val="955122104"/>
        <c:axId val="955124024"/>
      </c:barChart>
      <c:catAx>
        <c:axId val="955122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5124024"/>
        <c:crosses val="autoZero"/>
        <c:auto val="1"/>
        <c:lblAlgn val="ctr"/>
        <c:lblOffset val="100"/>
        <c:noMultiLvlLbl val="0"/>
      </c:catAx>
      <c:valAx>
        <c:axId val="955124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5122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'Chart Tables'!$B$5</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7BE-4408-9CC8-B96CF04B23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7BE-4408-9CC8-B96CF04B23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7BE-4408-9CC8-B96CF04B23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7BE-4408-9CC8-B96CF04B23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7BE-4408-9CC8-B96CF04B235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7BE-4408-9CC8-B96CF04B235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7BE-4408-9CC8-B96CF04B2356}"/>
              </c:ext>
            </c:extLst>
          </c:dPt>
          <c:dLbls>
            <c:dLbl>
              <c:idx val="6"/>
              <c:layout>
                <c:manualLayout>
                  <c:x val="-5.3638006131867588E-2"/>
                  <c:y val="2.3923167597441498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7BE-4408-9CC8-B96CF04B235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'Chart Tables'!$A$6:$A$12</c:f>
              <c:strCache>
                <c:ptCount val="7"/>
                <c:pt idx="0">
                  <c:v>First-Party OS/Applications</c:v>
                </c:pt>
                <c:pt idx="1">
                  <c:v>First-Party Firmware</c:v>
                </c:pt>
                <c:pt idx="2">
                  <c:v>Third-Party Application</c:v>
                </c:pt>
                <c:pt idx="3">
                  <c:v>Third-Party Firmware</c:v>
                </c:pt>
                <c:pt idx="4">
                  <c:v>OSS</c:v>
                </c:pt>
                <c:pt idx="5">
                  <c:v>Attacker Application</c:v>
                </c:pt>
                <c:pt idx="6">
                  <c:v>Unknown/NA</c:v>
                </c:pt>
              </c:strCache>
            </c:strRef>
          </c:cat>
          <c:val>
            <c:numRef>
              <c:f>'Chart Tables'!$B$6:$B$12</c:f>
              <c:numCache>
                <c:formatCode>General</c:formatCode>
                <c:ptCount val="7"/>
                <c:pt idx="0">
                  <c:v>26</c:v>
                </c:pt>
                <c:pt idx="1">
                  <c:v>10</c:v>
                </c:pt>
                <c:pt idx="2">
                  <c:v>90</c:v>
                </c:pt>
                <c:pt idx="3">
                  <c:v>20</c:v>
                </c:pt>
                <c:pt idx="4">
                  <c:v>88</c:v>
                </c:pt>
                <c:pt idx="5">
                  <c:v>46</c:v>
                </c:pt>
                <c:pt idx="6">
                  <c:v>5</c:v>
                </c:pt>
              </c:numCache>
            </c:numRef>
          </c:val>
          <c:extLst>
            <c:ext xmlns:c16="http://schemas.microsoft.com/office/drawing/2014/chart" uri="{C3380CC4-5D6E-409C-BE32-E72D297353CC}">
              <c16:uniqueId val="{0000000E-E7BE-4408-9CC8-B96CF04B2356}"/>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 Tables'!$A$15</c:f>
              <c:strCache>
                <c:ptCount val="1"/>
                <c:pt idx="0">
                  <c:v>First-Party OS/Applications</c:v>
                </c:pt>
              </c:strCache>
            </c:strRef>
          </c:tx>
          <c:spPr>
            <a:solidFill>
              <a:schemeClr val="accent1"/>
            </a:solidFill>
            <a:ln>
              <a:noFill/>
            </a:ln>
            <a:effectLst/>
          </c:spPr>
          <c:invertIfNegative val="0"/>
          <c:cat>
            <c:numRef>
              <c:f>'Chart Tables'!$B$14:$L$14</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Tables'!$B$15:$L$15</c:f>
              <c:numCache>
                <c:formatCode>General</c:formatCode>
                <c:ptCount val="11"/>
                <c:pt idx="0">
                  <c:v>1</c:v>
                </c:pt>
                <c:pt idx="1">
                  <c:v>0</c:v>
                </c:pt>
                <c:pt idx="2">
                  <c:v>0</c:v>
                </c:pt>
                <c:pt idx="3">
                  <c:v>0</c:v>
                </c:pt>
                <c:pt idx="4">
                  <c:v>1</c:v>
                </c:pt>
                <c:pt idx="5">
                  <c:v>3</c:v>
                </c:pt>
                <c:pt idx="6">
                  <c:v>1</c:v>
                </c:pt>
                <c:pt idx="7">
                  <c:v>0</c:v>
                </c:pt>
                <c:pt idx="8">
                  <c:v>2</c:v>
                </c:pt>
                <c:pt idx="9">
                  <c:v>5</c:v>
                </c:pt>
                <c:pt idx="10">
                  <c:v>3</c:v>
                </c:pt>
              </c:numCache>
            </c:numRef>
          </c:val>
          <c:extLst>
            <c:ext xmlns:c16="http://schemas.microsoft.com/office/drawing/2014/chart" uri="{C3380CC4-5D6E-409C-BE32-E72D297353CC}">
              <c16:uniqueId val="{00000000-A1CD-4F14-AD57-2FE853D83F22}"/>
            </c:ext>
          </c:extLst>
        </c:ser>
        <c:ser>
          <c:idx val="1"/>
          <c:order val="1"/>
          <c:tx>
            <c:strRef>
              <c:f>'Chart Tables'!$A$16</c:f>
              <c:strCache>
                <c:ptCount val="1"/>
                <c:pt idx="0">
                  <c:v>First-Party Firmware</c:v>
                </c:pt>
              </c:strCache>
            </c:strRef>
          </c:tx>
          <c:spPr>
            <a:solidFill>
              <a:schemeClr val="accent2"/>
            </a:solidFill>
            <a:ln>
              <a:noFill/>
            </a:ln>
            <a:effectLst/>
          </c:spPr>
          <c:invertIfNegative val="0"/>
          <c:cat>
            <c:numRef>
              <c:f>'Chart Tables'!$B$14:$L$14</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Tables'!$B$16:$L$16</c:f>
              <c:numCache>
                <c:formatCode>General</c:formatCode>
                <c:ptCount val="11"/>
                <c:pt idx="0">
                  <c:v>0</c:v>
                </c:pt>
                <c:pt idx="1">
                  <c:v>1</c:v>
                </c:pt>
                <c:pt idx="2">
                  <c:v>0</c:v>
                </c:pt>
                <c:pt idx="3">
                  <c:v>1</c:v>
                </c:pt>
                <c:pt idx="4">
                  <c:v>0</c:v>
                </c:pt>
                <c:pt idx="5">
                  <c:v>2</c:v>
                </c:pt>
                <c:pt idx="6">
                  <c:v>0</c:v>
                </c:pt>
                <c:pt idx="7">
                  <c:v>0</c:v>
                </c:pt>
                <c:pt idx="8">
                  <c:v>1</c:v>
                </c:pt>
                <c:pt idx="9">
                  <c:v>4</c:v>
                </c:pt>
                <c:pt idx="10">
                  <c:v>1</c:v>
                </c:pt>
              </c:numCache>
            </c:numRef>
          </c:val>
          <c:extLst>
            <c:ext xmlns:c16="http://schemas.microsoft.com/office/drawing/2014/chart" uri="{C3380CC4-5D6E-409C-BE32-E72D297353CC}">
              <c16:uniqueId val="{00000001-A1CD-4F14-AD57-2FE853D83F22}"/>
            </c:ext>
          </c:extLst>
        </c:ser>
        <c:ser>
          <c:idx val="2"/>
          <c:order val="2"/>
          <c:tx>
            <c:strRef>
              <c:f>'Chart Tables'!$A$17</c:f>
              <c:strCache>
                <c:ptCount val="1"/>
                <c:pt idx="0">
                  <c:v>Third-Party Application</c:v>
                </c:pt>
              </c:strCache>
            </c:strRef>
          </c:tx>
          <c:spPr>
            <a:solidFill>
              <a:schemeClr val="accent3"/>
            </a:solidFill>
            <a:ln>
              <a:noFill/>
            </a:ln>
            <a:effectLst/>
          </c:spPr>
          <c:invertIfNegative val="0"/>
          <c:cat>
            <c:numRef>
              <c:f>'Chart Tables'!$B$14:$L$14</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Tables'!$B$17:$L$17</c:f>
              <c:numCache>
                <c:formatCode>General</c:formatCode>
                <c:ptCount val="11"/>
                <c:pt idx="0">
                  <c:v>1</c:v>
                </c:pt>
                <c:pt idx="1">
                  <c:v>3</c:v>
                </c:pt>
                <c:pt idx="2">
                  <c:v>2</c:v>
                </c:pt>
                <c:pt idx="3">
                  <c:v>5</c:v>
                </c:pt>
                <c:pt idx="4">
                  <c:v>3</c:v>
                </c:pt>
                <c:pt idx="5">
                  <c:v>7</c:v>
                </c:pt>
                <c:pt idx="6">
                  <c:v>2</c:v>
                </c:pt>
                <c:pt idx="7">
                  <c:v>9</c:v>
                </c:pt>
                <c:pt idx="8">
                  <c:v>7</c:v>
                </c:pt>
                <c:pt idx="9">
                  <c:v>10</c:v>
                </c:pt>
                <c:pt idx="10">
                  <c:v>13</c:v>
                </c:pt>
              </c:numCache>
            </c:numRef>
          </c:val>
          <c:extLst>
            <c:ext xmlns:c16="http://schemas.microsoft.com/office/drawing/2014/chart" uri="{C3380CC4-5D6E-409C-BE32-E72D297353CC}">
              <c16:uniqueId val="{00000002-A1CD-4F14-AD57-2FE853D83F22}"/>
            </c:ext>
          </c:extLst>
        </c:ser>
        <c:ser>
          <c:idx val="3"/>
          <c:order val="3"/>
          <c:tx>
            <c:strRef>
              <c:f>'Chart Tables'!$A$18</c:f>
              <c:strCache>
                <c:ptCount val="1"/>
                <c:pt idx="0">
                  <c:v>Third-Party Firmware</c:v>
                </c:pt>
              </c:strCache>
            </c:strRef>
          </c:tx>
          <c:spPr>
            <a:solidFill>
              <a:schemeClr val="accent4"/>
            </a:solidFill>
            <a:ln>
              <a:noFill/>
            </a:ln>
            <a:effectLst/>
          </c:spPr>
          <c:invertIfNegative val="0"/>
          <c:cat>
            <c:numRef>
              <c:f>'Chart Tables'!$B$14:$L$14</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Tables'!$B$18:$L$18</c:f>
              <c:numCache>
                <c:formatCode>General</c:formatCode>
                <c:ptCount val="11"/>
                <c:pt idx="0">
                  <c:v>1</c:v>
                </c:pt>
                <c:pt idx="1">
                  <c:v>0</c:v>
                </c:pt>
                <c:pt idx="2">
                  <c:v>0</c:v>
                </c:pt>
                <c:pt idx="3">
                  <c:v>1</c:v>
                </c:pt>
                <c:pt idx="4">
                  <c:v>1</c:v>
                </c:pt>
                <c:pt idx="5">
                  <c:v>4</c:v>
                </c:pt>
                <c:pt idx="6">
                  <c:v>0</c:v>
                </c:pt>
                <c:pt idx="7">
                  <c:v>0</c:v>
                </c:pt>
                <c:pt idx="8">
                  <c:v>2</c:v>
                </c:pt>
                <c:pt idx="9">
                  <c:v>4</c:v>
                </c:pt>
                <c:pt idx="10">
                  <c:v>5</c:v>
                </c:pt>
              </c:numCache>
            </c:numRef>
          </c:val>
          <c:extLst>
            <c:ext xmlns:c16="http://schemas.microsoft.com/office/drawing/2014/chart" uri="{C3380CC4-5D6E-409C-BE32-E72D297353CC}">
              <c16:uniqueId val="{00000003-A1CD-4F14-AD57-2FE853D83F22}"/>
            </c:ext>
          </c:extLst>
        </c:ser>
        <c:ser>
          <c:idx val="4"/>
          <c:order val="4"/>
          <c:tx>
            <c:strRef>
              <c:f>'Chart Tables'!$A$19</c:f>
              <c:strCache>
                <c:ptCount val="1"/>
                <c:pt idx="0">
                  <c:v>OSS</c:v>
                </c:pt>
              </c:strCache>
            </c:strRef>
          </c:tx>
          <c:spPr>
            <a:solidFill>
              <a:schemeClr val="accent5"/>
            </a:solidFill>
            <a:ln>
              <a:noFill/>
            </a:ln>
            <a:effectLst/>
          </c:spPr>
          <c:invertIfNegative val="0"/>
          <c:cat>
            <c:numRef>
              <c:f>'Chart Tables'!$B$14:$L$14</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Tables'!$B$19:$L$19</c:f>
              <c:numCache>
                <c:formatCode>General</c:formatCode>
                <c:ptCount val="11"/>
                <c:pt idx="0">
                  <c:v>0</c:v>
                </c:pt>
                <c:pt idx="1">
                  <c:v>0</c:v>
                </c:pt>
                <c:pt idx="2">
                  <c:v>0</c:v>
                </c:pt>
                <c:pt idx="3">
                  <c:v>1</c:v>
                </c:pt>
                <c:pt idx="4">
                  <c:v>1</c:v>
                </c:pt>
                <c:pt idx="5">
                  <c:v>0</c:v>
                </c:pt>
                <c:pt idx="6">
                  <c:v>4</c:v>
                </c:pt>
                <c:pt idx="7">
                  <c:v>3</c:v>
                </c:pt>
                <c:pt idx="8">
                  <c:v>13</c:v>
                </c:pt>
                <c:pt idx="9">
                  <c:v>8</c:v>
                </c:pt>
                <c:pt idx="10">
                  <c:v>7</c:v>
                </c:pt>
              </c:numCache>
            </c:numRef>
          </c:val>
          <c:extLst>
            <c:ext xmlns:c16="http://schemas.microsoft.com/office/drawing/2014/chart" uri="{C3380CC4-5D6E-409C-BE32-E72D297353CC}">
              <c16:uniqueId val="{00000004-A1CD-4F14-AD57-2FE853D83F22}"/>
            </c:ext>
          </c:extLst>
        </c:ser>
        <c:ser>
          <c:idx val="5"/>
          <c:order val="5"/>
          <c:tx>
            <c:strRef>
              <c:f>'Chart Tables'!$A$20</c:f>
              <c:strCache>
                <c:ptCount val="1"/>
                <c:pt idx="0">
                  <c:v>Attacker Application</c:v>
                </c:pt>
              </c:strCache>
            </c:strRef>
          </c:tx>
          <c:spPr>
            <a:solidFill>
              <a:schemeClr val="accent6"/>
            </a:solidFill>
            <a:ln>
              <a:noFill/>
            </a:ln>
            <a:effectLst/>
          </c:spPr>
          <c:invertIfNegative val="0"/>
          <c:cat>
            <c:numRef>
              <c:f>'Chart Tables'!$B$14:$L$14</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Tables'!$B$20:$L$20</c:f>
              <c:numCache>
                <c:formatCode>General</c:formatCode>
                <c:ptCount val="11"/>
                <c:pt idx="0">
                  <c:v>1</c:v>
                </c:pt>
                <c:pt idx="1">
                  <c:v>1</c:v>
                </c:pt>
                <c:pt idx="2">
                  <c:v>0</c:v>
                </c:pt>
                <c:pt idx="3">
                  <c:v>0</c:v>
                </c:pt>
                <c:pt idx="4">
                  <c:v>0</c:v>
                </c:pt>
                <c:pt idx="5">
                  <c:v>0</c:v>
                </c:pt>
                <c:pt idx="6">
                  <c:v>2</c:v>
                </c:pt>
                <c:pt idx="7">
                  <c:v>5</c:v>
                </c:pt>
                <c:pt idx="8">
                  <c:v>7</c:v>
                </c:pt>
                <c:pt idx="9">
                  <c:v>8</c:v>
                </c:pt>
                <c:pt idx="10">
                  <c:v>6</c:v>
                </c:pt>
              </c:numCache>
            </c:numRef>
          </c:val>
          <c:extLst>
            <c:ext xmlns:c16="http://schemas.microsoft.com/office/drawing/2014/chart" uri="{C3380CC4-5D6E-409C-BE32-E72D297353CC}">
              <c16:uniqueId val="{00000005-A1CD-4F14-AD57-2FE853D83F22}"/>
            </c:ext>
          </c:extLst>
        </c:ser>
        <c:ser>
          <c:idx val="6"/>
          <c:order val="6"/>
          <c:tx>
            <c:strRef>
              <c:f>'Chart Tables'!$A$21</c:f>
              <c:strCache>
                <c:ptCount val="1"/>
                <c:pt idx="0">
                  <c:v>Unknown/NA</c:v>
                </c:pt>
              </c:strCache>
            </c:strRef>
          </c:tx>
          <c:spPr>
            <a:solidFill>
              <a:schemeClr val="accent1">
                <a:lumMod val="60000"/>
              </a:schemeClr>
            </a:solidFill>
            <a:ln>
              <a:noFill/>
            </a:ln>
            <a:effectLst/>
          </c:spPr>
          <c:invertIfNegative val="0"/>
          <c:cat>
            <c:numRef>
              <c:f>'Chart Tables'!$B$14:$L$14</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Tables'!$B$21:$L$21</c:f>
              <c:numCache>
                <c:formatCode>General</c:formatCode>
                <c:ptCount val="11"/>
                <c:pt idx="0">
                  <c:v>0</c:v>
                </c:pt>
                <c:pt idx="1">
                  <c:v>1</c:v>
                </c:pt>
                <c:pt idx="2">
                  <c:v>0</c:v>
                </c:pt>
                <c:pt idx="3">
                  <c:v>0</c:v>
                </c:pt>
                <c:pt idx="4">
                  <c:v>0</c:v>
                </c:pt>
                <c:pt idx="5">
                  <c:v>1</c:v>
                </c:pt>
                <c:pt idx="6">
                  <c:v>0</c:v>
                </c:pt>
                <c:pt idx="7">
                  <c:v>0</c:v>
                </c:pt>
                <c:pt idx="8">
                  <c:v>2</c:v>
                </c:pt>
                <c:pt idx="9">
                  <c:v>1</c:v>
                </c:pt>
                <c:pt idx="10">
                  <c:v>0</c:v>
                </c:pt>
              </c:numCache>
            </c:numRef>
          </c:val>
          <c:extLst>
            <c:ext xmlns:c16="http://schemas.microsoft.com/office/drawing/2014/chart" uri="{C3380CC4-5D6E-409C-BE32-E72D297353CC}">
              <c16:uniqueId val="{00000006-A1CD-4F14-AD57-2FE853D83F22}"/>
            </c:ext>
          </c:extLst>
        </c:ser>
        <c:dLbls>
          <c:showLegendKey val="0"/>
          <c:showVal val="0"/>
          <c:showCatName val="0"/>
          <c:showSerName val="0"/>
          <c:showPercent val="0"/>
          <c:showBubbleSize val="0"/>
        </c:dLbls>
        <c:gapWidth val="150"/>
        <c:overlap val="100"/>
        <c:axId val="601775632"/>
        <c:axId val="601775952"/>
      </c:barChart>
      <c:catAx>
        <c:axId val="601775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1775952"/>
        <c:crosses val="autoZero"/>
        <c:auto val="1"/>
        <c:lblAlgn val="ctr"/>
        <c:lblOffset val="100"/>
        <c:noMultiLvlLbl val="0"/>
      </c:catAx>
      <c:valAx>
        <c:axId val="6017759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1775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'Chart Tables'!$B$31</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AD7-4F6E-B5FA-9428836C2AF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AD7-4F6E-B5FA-9428836C2AF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AD7-4F6E-B5FA-9428836C2AF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AD7-4F6E-B5FA-9428836C2AF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AD7-4F6E-B5FA-9428836C2AF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AD7-4F6E-B5FA-9428836C2AF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AD7-4F6E-B5FA-9428836C2AF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AD7-4F6E-B5FA-9428836C2AF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9AD7-4F6E-B5FA-9428836C2AF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AD7-4F6E-B5FA-9428836C2AF0}"/>
              </c:ext>
            </c:extLst>
          </c:dPt>
          <c:dLbls>
            <c:dLbl>
              <c:idx val="6"/>
              <c:layout>
                <c:manualLayout>
                  <c:x val="-1.4149832150839353E-2"/>
                  <c:y val="-4.7699686104173203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AD7-4F6E-B5FA-9428836C2A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'Chart Tables'!$A$32:$A$41</c:f>
              <c:strCache>
                <c:ptCount val="10"/>
                <c:pt idx="0">
                  <c:v>Data Extraction</c:v>
                </c:pt>
                <c:pt idx="1">
                  <c:v>Physical Systems</c:v>
                </c:pt>
                <c:pt idx="2">
                  <c:v>Backdoor Access</c:v>
                </c:pt>
                <c:pt idx="3">
                  <c:v>Cryptominer</c:v>
                </c:pt>
                <c:pt idx="4">
                  <c:v>Remote Code Execution/Download</c:v>
                </c:pt>
                <c:pt idx="5">
                  <c:v>Adware</c:v>
                </c:pt>
                <c:pt idx="6">
                  <c:v>Payment Diversion</c:v>
                </c:pt>
                <c:pt idx="7">
                  <c:v>Establish BotNet</c:v>
                </c:pt>
                <c:pt idx="8">
                  <c:v>Data Damage</c:v>
                </c:pt>
                <c:pt idx="9">
                  <c:v>Unknown or Other</c:v>
                </c:pt>
              </c:strCache>
            </c:strRef>
          </c:cat>
          <c:val>
            <c:numRef>
              <c:f>'Chart Tables'!$B$32:$B$41</c:f>
              <c:numCache>
                <c:formatCode>General</c:formatCode>
                <c:ptCount val="10"/>
                <c:pt idx="0">
                  <c:v>177</c:v>
                </c:pt>
                <c:pt idx="1">
                  <c:v>11</c:v>
                </c:pt>
                <c:pt idx="2">
                  <c:v>102</c:v>
                </c:pt>
                <c:pt idx="3">
                  <c:v>10</c:v>
                </c:pt>
                <c:pt idx="4">
                  <c:v>126</c:v>
                </c:pt>
                <c:pt idx="5">
                  <c:v>12</c:v>
                </c:pt>
                <c:pt idx="6">
                  <c:v>12</c:v>
                </c:pt>
                <c:pt idx="7">
                  <c:v>5</c:v>
                </c:pt>
                <c:pt idx="8">
                  <c:v>20</c:v>
                </c:pt>
                <c:pt idx="9">
                  <c:v>26</c:v>
                </c:pt>
              </c:numCache>
            </c:numRef>
          </c:val>
          <c:extLst>
            <c:ext xmlns:c16="http://schemas.microsoft.com/office/drawing/2014/chart" uri="{C3380CC4-5D6E-409C-BE32-E72D297353CC}">
              <c16:uniqueId val="{00000014-9AD7-4F6E-B5FA-9428836C2AF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 Tables'!$A$188</c:f>
              <c:strCache>
                <c:ptCount val="1"/>
                <c:pt idx="0">
                  <c:v>Stolen/Purchased Certificate</c:v>
                </c:pt>
              </c:strCache>
            </c:strRef>
          </c:tx>
          <c:spPr>
            <a:solidFill>
              <a:schemeClr val="accent1"/>
            </a:solidFill>
            <a:ln>
              <a:noFill/>
            </a:ln>
            <a:effectLst/>
          </c:spPr>
          <c:invertIfNegative val="0"/>
          <c:cat>
            <c:numRef>
              <c:f>'Chart Tables'!$B$187:$L$187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Tables'!$B$188:$L$188</c:f>
              <c:numCache>
                <c:formatCode>General</c:formatCode>
                <c:ptCount val="11"/>
                <c:pt idx="0">
                  <c:v>1</c:v>
                </c:pt>
                <c:pt idx="1">
                  <c:v>4</c:v>
                </c:pt>
                <c:pt idx="2">
                  <c:v>2</c:v>
                </c:pt>
                <c:pt idx="3">
                  <c:v>1</c:v>
                </c:pt>
                <c:pt idx="4">
                  <c:v>1</c:v>
                </c:pt>
                <c:pt idx="5">
                  <c:v>1</c:v>
                </c:pt>
                <c:pt idx="6">
                  <c:v>1</c:v>
                </c:pt>
                <c:pt idx="7">
                  <c:v>3</c:v>
                </c:pt>
                <c:pt idx="8">
                  <c:v>3</c:v>
                </c:pt>
                <c:pt idx="9">
                  <c:v>3</c:v>
                </c:pt>
                <c:pt idx="10">
                  <c:v>2</c:v>
                </c:pt>
              </c:numCache>
            </c:numRef>
          </c:val>
          <c:extLst>
            <c:ext xmlns:c16="http://schemas.microsoft.com/office/drawing/2014/chart" uri="{C3380CC4-5D6E-409C-BE32-E72D297353CC}">
              <c16:uniqueId val="{00000000-E867-4FA6-AFD0-D378F5D67F0B}"/>
            </c:ext>
          </c:extLst>
        </c:ser>
        <c:ser>
          <c:idx val="1"/>
          <c:order val="1"/>
          <c:tx>
            <c:strRef>
              <c:f>'Chart Tables'!$A$189</c:f>
              <c:strCache>
                <c:ptCount val="1"/>
                <c:pt idx="0">
                  <c:v>Pre-signature Insertion</c:v>
                </c:pt>
              </c:strCache>
            </c:strRef>
          </c:tx>
          <c:spPr>
            <a:solidFill>
              <a:schemeClr val="accent2"/>
            </a:solidFill>
            <a:ln>
              <a:noFill/>
            </a:ln>
            <a:effectLst/>
          </c:spPr>
          <c:invertIfNegative val="0"/>
          <c:cat>
            <c:numRef>
              <c:f>'Chart Tables'!$B$187:$L$187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Tables'!$B$189:$L$189</c:f>
              <c:numCache>
                <c:formatCode>General</c:formatCode>
                <c:ptCount val="11"/>
                <c:pt idx="0">
                  <c:v>0</c:v>
                </c:pt>
                <c:pt idx="1">
                  <c:v>0</c:v>
                </c:pt>
                <c:pt idx="2">
                  <c:v>0</c:v>
                </c:pt>
                <c:pt idx="3">
                  <c:v>0</c:v>
                </c:pt>
                <c:pt idx="4">
                  <c:v>0</c:v>
                </c:pt>
                <c:pt idx="5">
                  <c:v>1</c:v>
                </c:pt>
                <c:pt idx="6">
                  <c:v>0</c:v>
                </c:pt>
                <c:pt idx="7">
                  <c:v>1</c:v>
                </c:pt>
                <c:pt idx="8">
                  <c:v>2</c:v>
                </c:pt>
                <c:pt idx="9">
                  <c:v>3</c:v>
                </c:pt>
                <c:pt idx="10">
                  <c:v>1</c:v>
                </c:pt>
              </c:numCache>
            </c:numRef>
          </c:val>
          <c:extLst>
            <c:ext xmlns:c16="http://schemas.microsoft.com/office/drawing/2014/chart" uri="{C3380CC4-5D6E-409C-BE32-E72D297353CC}">
              <c16:uniqueId val="{00000001-E867-4FA6-AFD0-D378F5D67F0B}"/>
            </c:ext>
          </c:extLst>
        </c:ser>
        <c:ser>
          <c:idx val="2"/>
          <c:order val="2"/>
          <c:tx>
            <c:strRef>
              <c:f>'Chart Tables'!$A$190</c:f>
              <c:strCache>
                <c:ptCount val="1"/>
                <c:pt idx="0">
                  <c:v>Default Password Exploit</c:v>
                </c:pt>
              </c:strCache>
            </c:strRef>
          </c:tx>
          <c:spPr>
            <a:solidFill>
              <a:schemeClr val="accent3"/>
            </a:solidFill>
            <a:ln>
              <a:noFill/>
            </a:ln>
            <a:effectLst/>
          </c:spPr>
          <c:invertIfNegative val="0"/>
          <c:cat>
            <c:numRef>
              <c:f>'Chart Tables'!$B$187:$L$187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Tables'!$B$190:$L$190</c:f>
              <c:numCache>
                <c:formatCode>General</c:formatCode>
                <c:ptCount val="11"/>
                <c:pt idx="0">
                  <c:v>0</c:v>
                </c:pt>
                <c:pt idx="1">
                  <c:v>1</c:v>
                </c:pt>
                <c:pt idx="2">
                  <c:v>0</c:v>
                </c:pt>
                <c:pt idx="3">
                  <c:v>0</c:v>
                </c:pt>
                <c:pt idx="4">
                  <c:v>0</c:v>
                </c:pt>
                <c:pt idx="5">
                  <c:v>2</c:v>
                </c:pt>
                <c:pt idx="6">
                  <c:v>0</c:v>
                </c:pt>
                <c:pt idx="7">
                  <c:v>1</c:v>
                </c:pt>
                <c:pt idx="8">
                  <c:v>0</c:v>
                </c:pt>
                <c:pt idx="9">
                  <c:v>2</c:v>
                </c:pt>
                <c:pt idx="10">
                  <c:v>1</c:v>
                </c:pt>
              </c:numCache>
            </c:numRef>
          </c:val>
          <c:extLst>
            <c:ext xmlns:c16="http://schemas.microsoft.com/office/drawing/2014/chart" uri="{C3380CC4-5D6E-409C-BE32-E72D297353CC}">
              <c16:uniqueId val="{00000002-E867-4FA6-AFD0-D378F5D67F0B}"/>
            </c:ext>
          </c:extLst>
        </c:ser>
        <c:ser>
          <c:idx val="3"/>
          <c:order val="3"/>
          <c:tx>
            <c:strRef>
              <c:f>'Chart Tables'!$A$191</c:f>
              <c:strCache>
                <c:ptCount val="1"/>
                <c:pt idx="0">
                  <c:v>Account Access</c:v>
                </c:pt>
              </c:strCache>
            </c:strRef>
          </c:tx>
          <c:spPr>
            <a:solidFill>
              <a:schemeClr val="accent4"/>
            </a:solidFill>
            <a:ln>
              <a:noFill/>
            </a:ln>
            <a:effectLst/>
          </c:spPr>
          <c:invertIfNegative val="0"/>
          <c:cat>
            <c:numRef>
              <c:f>'Chart Tables'!$B$187:$L$187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Tables'!$B$191:$L$191</c:f>
              <c:numCache>
                <c:formatCode>General</c:formatCode>
                <c:ptCount val="11"/>
                <c:pt idx="0">
                  <c:v>0</c:v>
                </c:pt>
                <c:pt idx="1">
                  <c:v>0</c:v>
                </c:pt>
                <c:pt idx="2">
                  <c:v>0</c:v>
                </c:pt>
                <c:pt idx="3">
                  <c:v>1</c:v>
                </c:pt>
                <c:pt idx="4">
                  <c:v>0</c:v>
                </c:pt>
                <c:pt idx="5">
                  <c:v>4</c:v>
                </c:pt>
                <c:pt idx="6">
                  <c:v>3</c:v>
                </c:pt>
                <c:pt idx="7">
                  <c:v>3</c:v>
                </c:pt>
                <c:pt idx="8">
                  <c:v>3</c:v>
                </c:pt>
                <c:pt idx="9">
                  <c:v>5</c:v>
                </c:pt>
                <c:pt idx="10">
                  <c:v>2</c:v>
                </c:pt>
              </c:numCache>
            </c:numRef>
          </c:val>
          <c:extLst>
            <c:ext xmlns:c16="http://schemas.microsoft.com/office/drawing/2014/chart" uri="{C3380CC4-5D6E-409C-BE32-E72D297353CC}">
              <c16:uniqueId val="{00000003-E867-4FA6-AFD0-D378F5D67F0B}"/>
            </c:ext>
          </c:extLst>
        </c:ser>
        <c:ser>
          <c:idx val="4"/>
          <c:order val="4"/>
          <c:tx>
            <c:strRef>
              <c:f>'Chart Tables'!$A$192</c:f>
              <c:strCache>
                <c:ptCount val="1"/>
                <c:pt idx="0">
                  <c:v>Self-signed/Unsigned</c:v>
                </c:pt>
              </c:strCache>
            </c:strRef>
          </c:tx>
          <c:spPr>
            <a:solidFill>
              <a:schemeClr val="accent5"/>
            </a:solidFill>
            <a:ln>
              <a:noFill/>
            </a:ln>
            <a:effectLst/>
          </c:spPr>
          <c:invertIfNegative val="0"/>
          <c:cat>
            <c:numRef>
              <c:f>'Chart Tables'!$B$187:$L$187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Tables'!$B$192:$L$192</c:f>
              <c:numCache>
                <c:formatCode>General</c:formatCode>
                <c:ptCount val="11"/>
                <c:pt idx="0">
                  <c:v>1</c:v>
                </c:pt>
                <c:pt idx="1">
                  <c:v>1</c:v>
                </c:pt>
                <c:pt idx="2">
                  <c:v>0</c:v>
                </c:pt>
                <c:pt idx="3">
                  <c:v>0</c:v>
                </c:pt>
                <c:pt idx="4">
                  <c:v>0</c:v>
                </c:pt>
                <c:pt idx="5">
                  <c:v>1</c:v>
                </c:pt>
                <c:pt idx="6">
                  <c:v>5</c:v>
                </c:pt>
                <c:pt idx="7">
                  <c:v>8</c:v>
                </c:pt>
                <c:pt idx="8">
                  <c:v>12</c:v>
                </c:pt>
                <c:pt idx="9">
                  <c:v>9</c:v>
                </c:pt>
                <c:pt idx="10">
                  <c:v>14</c:v>
                </c:pt>
              </c:numCache>
            </c:numRef>
          </c:val>
          <c:extLst>
            <c:ext xmlns:c16="http://schemas.microsoft.com/office/drawing/2014/chart" uri="{C3380CC4-5D6E-409C-BE32-E72D297353CC}">
              <c16:uniqueId val="{00000004-E867-4FA6-AFD0-D378F5D67F0B}"/>
            </c:ext>
          </c:extLst>
        </c:ser>
        <c:ser>
          <c:idx val="5"/>
          <c:order val="5"/>
          <c:tx>
            <c:strRef>
              <c:f>'Chart Tables'!$A$193</c:f>
              <c:strCache>
                <c:ptCount val="1"/>
                <c:pt idx="0">
                  <c:v>Broken Signature System</c:v>
                </c:pt>
              </c:strCache>
            </c:strRef>
          </c:tx>
          <c:spPr>
            <a:solidFill>
              <a:schemeClr val="accent6"/>
            </a:solidFill>
            <a:ln>
              <a:noFill/>
            </a:ln>
            <a:effectLst/>
          </c:spPr>
          <c:invertIfNegative val="0"/>
          <c:cat>
            <c:numRef>
              <c:f>'Chart Tables'!$B$187:$L$187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Tables'!$B$193:$L$193</c:f>
              <c:numCache>
                <c:formatCode>General</c:formatCode>
                <c:ptCount val="11"/>
                <c:pt idx="0">
                  <c:v>1</c:v>
                </c:pt>
                <c:pt idx="1">
                  <c:v>0</c:v>
                </c:pt>
                <c:pt idx="2">
                  <c:v>0</c:v>
                </c:pt>
                <c:pt idx="3">
                  <c:v>1</c:v>
                </c:pt>
                <c:pt idx="4">
                  <c:v>0</c:v>
                </c:pt>
                <c:pt idx="5">
                  <c:v>1</c:v>
                </c:pt>
                <c:pt idx="6">
                  <c:v>0</c:v>
                </c:pt>
                <c:pt idx="7">
                  <c:v>0</c:v>
                </c:pt>
                <c:pt idx="8">
                  <c:v>5</c:v>
                </c:pt>
                <c:pt idx="9">
                  <c:v>1</c:v>
                </c:pt>
                <c:pt idx="10">
                  <c:v>4</c:v>
                </c:pt>
              </c:numCache>
            </c:numRef>
          </c:val>
          <c:extLst>
            <c:ext xmlns:c16="http://schemas.microsoft.com/office/drawing/2014/chart" uri="{C3380CC4-5D6E-409C-BE32-E72D297353CC}">
              <c16:uniqueId val="{00000005-E867-4FA6-AFD0-D378F5D67F0B}"/>
            </c:ext>
          </c:extLst>
        </c:ser>
        <c:ser>
          <c:idx val="6"/>
          <c:order val="6"/>
          <c:tx>
            <c:strRef>
              <c:f>'Chart Tables'!$A$194</c:f>
              <c:strCache>
                <c:ptCount val="1"/>
                <c:pt idx="0">
                  <c:v>Unknown, Other, or N/A</c:v>
                </c:pt>
              </c:strCache>
            </c:strRef>
          </c:tx>
          <c:spPr>
            <a:solidFill>
              <a:schemeClr val="accent1">
                <a:lumMod val="60000"/>
              </a:schemeClr>
            </a:solidFill>
            <a:ln>
              <a:noFill/>
            </a:ln>
            <a:effectLst/>
          </c:spPr>
          <c:invertIfNegative val="0"/>
          <c:cat>
            <c:numRef>
              <c:f>'Chart Tables'!$B$187:$L$187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Tables'!$B$194:$L$194</c:f>
              <c:numCache>
                <c:formatCode>General</c:formatCode>
                <c:ptCount val="11"/>
                <c:pt idx="0">
                  <c:v>0</c:v>
                </c:pt>
                <c:pt idx="1">
                  <c:v>0</c:v>
                </c:pt>
                <c:pt idx="2">
                  <c:v>0</c:v>
                </c:pt>
                <c:pt idx="3">
                  <c:v>5</c:v>
                </c:pt>
                <c:pt idx="4">
                  <c:v>5</c:v>
                </c:pt>
                <c:pt idx="5">
                  <c:v>6</c:v>
                </c:pt>
                <c:pt idx="6">
                  <c:v>3</c:v>
                </c:pt>
                <c:pt idx="7">
                  <c:v>1</c:v>
                </c:pt>
                <c:pt idx="8">
                  <c:v>12</c:v>
                </c:pt>
                <c:pt idx="9">
                  <c:v>12</c:v>
                </c:pt>
                <c:pt idx="10">
                  <c:v>13</c:v>
                </c:pt>
              </c:numCache>
            </c:numRef>
          </c:val>
          <c:extLst>
            <c:ext xmlns:c16="http://schemas.microsoft.com/office/drawing/2014/chart" uri="{C3380CC4-5D6E-409C-BE32-E72D297353CC}">
              <c16:uniqueId val="{00000006-E867-4FA6-AFD0-D378F5D67F0B}"/>
            </c:ext>
          </c:extLst>
        </c:ser>
        <c:dLbls>
          <c:showLegendKey val="0"/>
          <c:showVal val="0"/>
          <c:showCatName val="0"/>
          <c:showSerName val="0"/>
          <c:showPercent val="0"/>
          <c:showBubbleSize val="0"/>
        </c:dLbls>
        <c:gapWidth val="150"/>
        <c:overlap val="100"/>
        <c:axId val="649041168"/>
        <c:axId val="649041808"/>
      </c:barChart>
      <c:catAx>
        <c:axId val="649041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9041808"/>
        <c:crosses val="autoZero"/>
        <c:auto val="1"/>
        <c:lblAlgn val="ctr"/>
        <c:lblOffset val="100"/>
        <c:noMultiLvlLbl val="0"/>
      </c:catAx>
      <c:valAx>
        <c:axId val="6490418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9041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 Tables'!$A$88</c:f>
              <c:strCache>
                <c:ptCount val="1"/>
                <c:pt idx="0">
                  <c:v>Typosquatting</c:v>
                </c:pt>
              </c:strCache>
            </c:strRef>
          </c:tx>
          <c:spPr>
            <a:solidFill>
              <a:schemeClr val="accent1"/>
            </a:solidFill>
            <a:ln>
              <a:noFill/>
            </a:ln>
            <a:effectLst/>
          </c:spPr>
          <c:invertIfNegative val="0"/>
          <c:cat>
            <c:numRef>
              <c:f>'Chart Tables'!$B$87:$L$87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Tables'!$B$88:$L$88</c:f>
              <c:numCache>
                <c:formatCode>General</c:formatCode>
                <c:ptCount val="11"/>
                <c:pt idx="0">
                  <c:v>0</c:v>
                </c:pt>
                <c:pt idx="1">
                  <c:v>1</c:v>
                </c:pt>
                <c:pt idx="2">
                  <c:v>0</c:v>
                </c:pt>
                <c:pt idx="3">
                  <c:v>0</c:v>
                </c:pt>
                <c:pt idx="4">
                  <c:v>0</c:v>
                </c:pt>
                <c:pt idx="5">
                  <c:v>0</c:v>
                </c:pt>
                <c:pt idx="6">
                  <c:v>1</c:v>
                </c:pt>
                <c:pt idx="7">
                  <c:v>3</c:v>
                </c:pt>
                <c:pt idx="8">
                  <c:v>2</c:v>
                </c:pt>
                <c:pt idx="9">
                  <c:v>2</c:v>
                </c:pt>
                <c:pt idx="10">
                  <c:v>3</c:v>
                </c:pt>
              </c:numCache>
            </c:numRef>
          </c:val>
          <c:extLst>
            <c:ext xmlns:c16="http://schemas.microsoft.com/office/drawing/2014/chart" uri="{C3380CC4-5D6E-409C-BE32-E72D297353CC}">
              <c16:uniqueId val="{00000000-2A43-4273-B1D2-E5940F307CD0}"/>
            </c:ext>
          </c:extLst>
        </c:ser>
        <c:ser>
          <c:idx val="1"/>
          <c:order val="1"/>
          <c:tx>
            <c:strRef>
              <c:f>'Chart Tables'!$A$89</c:f>
              <c:strCache>
                <c:ptCount val="1"/>
                <c:pt idx="0">
                  <c:v>Hijacked Updates</c:v>
                </c:pt>
              </c:strCache>
            </c:strRef>
          </c:tx>
          <c:spPr>
            <a:solidFill>
              <a:schemeClr val="accent2"/>
            </a:solidFill>
            <a:ln>
              <a:noFill/>
            </a:ln>
            <a:effectLst/>
          </c:spPr>
          <c:invertIfNegative val="0"/>
          <c:cat>
            <c:numRef>
              <c:f>'Chart Tables'!$B$87:$L$87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Tables'!$B$89:$L$89</c:f>
              <c:numCache>
                <c:formatCode>General</c:formatCode>
                <c:ptCount val="11"/>
                <c:pt idx="0">
                  <c:v>2</c:v>
                </c:pt>
                <c:pt idx="1">
                  <c:v>2</c:v>
                </c:pt>
                <c:pt idx="2">
                  <c:v>1</c:v>
                </c:pt>
                <c:pt idx="3">
                  <c:v>3</c:v>
                </c:pt>
                <c:pt idx="4">
                  <c:v>3</c:v>
                </c:pt>
                <c:pt idx="5">
                  <c:v>2</c:v>
                </c:pt>
                <c:pt idx="6">
                  <c:v>1</c:v>
                </c:pt>
                <c:pt idx="7">
                  <c:v>7</c:v>
                </c:pt>
                <c:pt idx="8">
                  <c:v>9</c:v>
                </c:pt>
                <c:pt idx="9">
                  <c:v>6</c:v>
                </c:pt>
                <c:pt idx="10">
                  <c:v>6</c:v>
                </c:pt>
              </c:numCache>
            </c:numRef>
          </c:val>
          <c:extLst>
            <c:ext xmlns:c16="http://schemas.microsoft.com/office/drawing/2014/chart" uri="{C3380CC4-5D6E-409C-BE32-E72D297353CC}">
              <c16:uniqueId val="{00000001-2A43-4273-B1D2-E5940F307CD0}"/>
            </c:ext>
          </c:extLst>
        </c:ser>
        <c:ser>
          <c:idx val="2"/>
          <c:order val="2"/>
          <c:tx>
            <c:strRef>
              <c:f>'Chart Tables'!$A$90</c:f>
              <c:strCache>
                <c:ptCount val="1"/>
                <c:pt idx="0">
                  <c:v>Proprietary Application Store</c:v>
                </c:pt>
              </c:strCache>
            </c:strRef>
          </c:tx>
          <c:spPr>
            <a:solidFill>
              <a:schemeClr val="accent3"/>
            </a:solidFill>
            <a:ln>
              <a:noFill/>
            </a:ln>
            <a:effectLst/>
          </c:spPr>
          <c:invertIfNegative val="0"/>
          <c:cat>
            <c:numRef>
              <c:f>'Chart Tables'!$B$87:$L$87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Tables'!$B$90:$L$90</c:f>
              <c:numCache>
                <c:formatCode>General</c:formatCode>
                <c:ptCount val="11"/>
                <c:pt idx="0">
                  <c:v>0</c:v>
                </c:pt>
                <c:pt idx="1">
                  <c:v>1</c:v>
                </c:pt>
                <c:pt idx="2">
                  <c:v>0</c:v>
                </c:pt>
                <c:pt idx="3">
                  <c:v>0</c:v>
                </c:pt>
                <c:pt idx="4">
                  <c:v>0</c:v>
                </c:pt>
                <c:pt idx="5">
                  <c:v>2</c:v>
                </c:pt>
                <c:pt idx="6">
                  <c:v>1</c:v>
                </c:pt>
                <c:pt idx="7">
                  <c:v>3</c:v>
                </c:pt>
                <c:pt idx="8">
                  <c:v>6</c:v>
                </c:pt>
                <c:pt idx="9">
                  <c:v>9</c:v>
                </c:pt>
                <c:pt idx="10">
                  <c:v>5</c:v>
                </c:pt>
              </c:numCache>
            </c:numRef>
          </c:val>
          <c:extLst>
            <c:ext xmlns:c16="http://schemas.microsoft.com/office/drawing/2014/chart" uri="{C3380CC4-5D6E-409C-BE32-E72D297353CC}">
              <c16:uniqueId val="{00000002-2A43-4273-B1D2-E5940F307CD0}"/>
            </c:ext>
          </c:extLst>
        </c:ser>
        <c:ser>
          <c:idx val="3"/>
          <c:order val="3"/>
          <c:tx>
            <c:strRef>
              <c:f>'Chart Tables'!$A$91</c:f>
              <c:strCache>
                <c:ptCount val="1"/>
                <c:pt idx="0">
                  <c:v>Third-Party Application Store</c:v>
                </c:pt>
              </c:strCache>
            </c:strRef>
          </c:tx>
          <c:spPr>
            <a:solidFill>
              <a:schemeClr val="accent4"/>
            </a:solidFill>
            <a:ln>
              <a:noFill/>
            </a:ln>
            <a:effectLst/>
          </c:spPr>
          <c:invertIfNegative val="0"/>
          <c:cat>
            <c:numRef>
              <c:f>'Chart Tables'!$B$87:$L$87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Tables'!$B$91:$L$91</c:f>
              <c:numCache>
                <c:formatCode>General</c:formatCode>
                <c:ptCount val="11"/>
                <c:pt idx="0">
                  <c:v>1</c:v>
                </c:pt>
                <c:pt idx="1">
                  <c:v>1</c:v>
                </c:pt>
                <c:pt idx="2">
                  <c:v>0</c:v>
                </c:pt>
                <c:pt idx="3">
                  <c:v>1</c:v>
                </c:pt>
                <c:pt idx="4">
                  <c:v>0</c:v>
                </c:pt>
                <c:pt idx="5">
                  <c:v>0</c:v>
                </c:pt>
                <c:pt idx="6">
                  <c:v>2</c:v>
                </c:pt>
                <c:pt idx="7">
                  <c:v>3</c:v>
                </c:pt>
                <c:pt idx="8">
                  <c:v>1</c:v>
                </c:pt>
                <c:pt idx="9">
                  <c:v>1</c:v>
                </c:pt>
                <c:pt idx="10">
                  <c:v>0</c:v>
                </c:pt>
              </c:numCache>
            </c:numRef>
          </c:val>
          <c:extLst>
            <c:ext xmlns:c16="http://schemas.microsoft.com/office/drawing/2014/chart" uri="{C3380CC4-5D6E-409C-BE32-E72D297353CC}">
              <c16:uniqueId val="{00000003-2A43-4273-B1D2-E5940F307CD0}"/>
            </c:ext>
          </c:extLst>
        </c:ser>
        <c:ser>
          <c:idx val="4"/>
          <c:order val="4"/>
          <c:tx>
            <c:strRef>
              <c:f>'Chart Tables'!$A$92</c:f>
              <c:strCache>
                <c:ptCount val="1"/>
                <c:pt idx="0">
                  <c:v>Open-Source Dependency</c:v>
                </c:pt>
              </c:strCache>
            </c:strRef>
          </c:tx>
          <c:spPr>
            <a:solidFill>
              <a:schemeClr val="accent5"/>
            </a:solidFill>
            <a:ln>
              <a:noFill/>
            </a:ln>
            <a:effectLst/>
          </c:spPr>
          <c:invertIfNegative val="0"/>
          <c:cat>
            <c:numRef>
              <c:f>'Chart Tables'!$B$87:$L$87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Tables'!$B$92:$L$92</c:f>
              <c:numCache>
                <c:formatCode>General</c:formatCode>
                <c:ptCount val="11"/>
                <c:pt idx="0">
                  <c:v>0</c:v>
                </c:pt>
                <c:pt idx="1">
                  <c:v>0</c:v>
                </c:pt>
                <c:pt idx="2">
                  <c:v>0</c:v>
                </c:pt>
                <c:pt idx="3">
                  <c:v>1</c:v>
                </c:pt>
                <c:pt idx="4">
                  <c:v>1</c:v>
                </c:pt>
                <c:pt idx="5">
                  <c:v>0</c:v>
                </c:pt>
                <c:pt idx="6">
                  <c:v>2</c:v>
                </c:pt>
                <c:pt idx="7">
                  <c:v>2</c:v>
                </c:pt>
                <c:pt idx="8">
                  <c:v>13</c:v>
                </c:pt>
                <c:pt idx="9">
                  <c:v>8</c:v>
                </c:pt>
                <c:pt idx="10">
                  <c:v>8</c:v>
                </c:pt>
              </c:numCache>
            </c:numRef>
          </c:val>
          <c:extLst>
            <c:ext xmlns:c16="http://schemas.microsoft.com/office/drawing/2014/chart" uri="{C3380CC4-5D6E-409C-BE32-E72D297353CC}">
              <c16:uniqueId val="{00000004-2A43-4273-B1D2-E5940F307CD0}"/>
            </c:ext>
          </c:extLst>
        </c:ser>
        <c:ser>
          <c:idx val="5"/>
          <c:order val="5"/>
          <c:tx>
            <c:strRef>
              <c:f>'Chart Tables'!$A$93</c:f>
              <c:strCache>
                <c:ptCount val="1"/>
                <c:pt idx="0">
                  <c:v>Worm Component</c:v>
                </c:pt>
              </c:strCache>
            </c:strRef>
          </c:tx>
          <c:spPr>
            <a:solidFill>
              <a:schemeClr val="accent6"/>
            </a:solidFill>
            <a:ln>
              <a:noFill/>
            </a:ln>
            <a:effectLst/>
          </c:spPr>
          <c:invertIfNegative val="0"/>
          <c:cat>
            <c:numRef>
              <c:f>'Chart Tables'!$B$87:$L$87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Tables'!$B$93:$L$93</c:f>
              <c:numCache>
                <c:formatCode>General</c:formatCode>
                <c:ptCount val="11"/>
                <c:pt idx="0">
                  <c:v>2</c:v>
                </c:pt>
                <c:pt idx="1">
                  <c:v>0</c:v>
                </c:pt>
                <c:pt idx="2">
                  <c:v>0</c:v>
                </c:pt>
                <c:pt idx="3">
                  <c:v>0</c:v>
                </c:pt>
                <c:pt idx="4">
                  <c:v>0</c:v>
                </c:pt>
                <c:pt idx="5">
                  <c:v>1</c:v>
                </c:pt>
                <c:pt idx="6">
                  <c:v>0</c:v>
                </c:pt>
                <c:pt idx="7">
                  <c:v>1</c:v>
                </c:pt>
                <c:pt idx="8">
                  <c:v>1</c:v>
                </c:pt>
                <c:pt idx="9">
                  <c:v>0</c:v>
                </c:pt>
                <c:pt idx="10">
                  <c:v>0</c:v>
                </c:pt>
              </c:numCache>
            </c:numRef>
          </c:val>
          <c:extLst>
            <c:ext xmlns:c16="http://schemas.microsoft.com/office/drawing/2014/chart" uri="{C3380CC4-5D6E-409C-BE32-E72D297353CC}">
              <c16:uniqueId val="{00000005-2A43-4273-B1D2-E5940F307CD0}"/>
            </c:ext>
          </c:extLst>
        </c:ser>
        <c:ser>
          <c:idx val="6"/>
          <c:order val="6"/>
          <c:tx>
            <c:strRef>
              <c:f>'Chart Tables'!$A$94</c:f>
              <c:strCache>
                <c:ptCount val="1"/>
                <c:pt idx="0">
                  <c:v>Hardware Component</c:v>
                </c:pt>
              </c:strCache>
            </c:strRef>
          </c:tx>
          <c:spPr>
            <a:solidFill>
              <a:schemeClr val="accent1">
                <a:lumMod val="60000"/>
              </a:schemeClr>
            </a:solidFill>
            <a:ln>
              <a:noFill/>
            </a:ln>
            <a:effectLst/>
          </c:spPr>
          <c:invertIfNegative val="0"/>
          <c:cat>
            <c:numRef>
              <c:f>'Chart Tables'!$B$87:$L$87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Tables'!$B$94:$L$94</c:f>
              <c:numCache>
                <c:formatCode>General</c:formatCode>
                <c:ptCount val="11"/>
                <c:pt idx="0">
                  <c:v>2</c:v>
                </c:pt>
                <c:pt idx="1">
                  <c:v>0</c:v>
                </c:pt>
                <c:pt idx="2">
                  <c:v>0</c:v>
                </c:pt>
                <c:pt idx="3">
                  <c:v>1</c:v>
                </c:pt>
                <c:pt idx="4">
                  <c:v>0</c:v>
                </c:pt>
                <c:pt idx="5">
                  <c:v>1</c:v>
                </c:pt>
                <c:pt idx="6">
                  <c:v>0</c:v>
                </c:pt>
                <c:pt idx="7">
                  <c:v>0</c:v>
                </c:pt>
                <c:pt idx="8">
                  <c:v>1</c:v>
                </c:pt>
                <c:pt idx="9">
                  <c:v>0</c:v>
                </c:pt>
                <c:pt idx="10">
                  <c:v>1</c:v>
                </c:pt>
              </c:numCache>
            </c:numRef>
          </c:val>
          <c:extLst>
            <c:ext xmlns:c16="http://schemas.microsoft.com/office/drawing/2014/chart" uri="{C3380CC4-5D6E-409C-BE32-E72D297353CC}">
              <c16:uniqueId val="{00000006-2A43-4273-B1D2-E5940F307CD0}"/>
            </c:ext>
          </c:extLst>
        </c:ser>
        <c:ser>
          <c:idx val="7"/>
          <c:order val="7"/>
          <c:tx>
            <c:strRef>
              <c:f>'Chart Tables'!$A$95</c:f>
              <c:strCache>
                <c:ptCount val="1"/>
                <c:pt idx="0">
                  <c:v>Direct Download</c:v>
                </c:pt>
              </c:strCache>
            </c:strRef>
          </c:tx>
          <c:spPr>
            <a:solidFill>
              <a:schemeClr val="accent2">
                <a:lumMod val="60000"/>
              </a:schemeClr>
            </a:solidFill>
            <a:ln>
              <a:noFill/>
            </a:ln>
            <a:effectLst/>
          </c:spPr>
          <c:invertIfNegative val="0"/>
          <c:cat>
            <c:numRef>
              <c:f>'Chart Tables'!$B$87:$L$87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Tables'!$B$95:$L$95</c:f>
              <c:numCache>
                <c:formatCode>General</c:formatCode>
                <c:ptCount val="11"/>
                <c:pt idx="0">
                  <c:v>0</c:v>
                </c:pt>
                <c:pt idx="1">
                  <c:v>0</c:v>
                </c:pt>
                <c:pt idx="2">
                  <c:v>0</c:v>
                </c:pt>
                <c:pt idx="3">
                  <c:v>1</c:v>
                </c:pt>
                <c:pt idx="4">
                  <c:v>1</c:v>
                </c:pt>
                <c:pt idx="5">
                  <c:v>0</c:v>
                </c:pt>
                <c:pt idx="6">
                  <c:v>3</c:v>
                </c:pt>
                <c:pt idx="7">
                  <c:v>1</c:v>
                </c:pt>
                <c:pt idx="8">
                  <c:v>6</c:v>
                </c:pt>
                <c:pt idx="9">
                  <c:v>0</c:v>
                </c:pt>
                <c:pt idx="10">
                  <c:v>5</c:v>
                </c:pt>
              </c:numCache>
            </c:numRef>
          </c:val>
          <c:extLst>
            <c:ext xmlns:c16="http://schemas.microsoft.com/office/drawing/2014/chart" uri="{C3380CC4-5D6E-409C-BE32-E72D297353CC}">
              <c16:uniqueId val="{00000007-2A43-4273-B1D2-E5940F307CD0}"/>
            </c:ext>
          </c:extLst>
        </c:ser>
        <c:ser>
          <c:idx val="8"/>
          <c:order val="8"/>
          <c:tx>
            <c:strRef>
              <c:f>'Chart Tables'!$A$96</c:f>
              <c:strCache>
                <c:ptCount val="1"/>
                <c:pt idx="0">
                  <c:v>Phishing</c:v>
                </c:pt>
              </c:strCache>
            </c:strRef>
          </c:tx>
          <c:spPr>
            <a:solidFill>
              <a:schemeClr val="accent3">
                <a:lumMod val="60000"/>
              </a:schemeClr>
            </a:solidFill>
            <a:ln>
              <a:noFill/>
            </a:ln>
            <a:effectLst/>
          </c:spPr>
          <c:invertIfNegative val="0"/>
          <c:cat>
            <c:numRef>
              <c:f>'Chart Tables'!$B$87:$L$87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Tables'!$B$96:$L$96</c:f>
              <c:numCache>
                <c:formatCode>General</c:formatCode>
                <c:ptCount val="11"/>
                <c:pt idx="0">
                  <c:v>0</c:v>
                </c:pt>
                <c:pt idx="1">
                  <c:v>0</c:v>
                </c:pt>
                <c:pt idx="2">
                  <c:v>0</c:v>
                </c:pt>
                <c:pt idx="3">
                  <c:v>0</c:v>
                </c:pt>
                <c:pt idx="4">
                  <c:v>0</c:v>
                </c:pt>
                <c:pt idx="5">
                  <c:v>2</c:v>
                </c:pt>
                <c:pt idx="6">
                  <c:v>1</c:v>
                </c:pt>
                <c:pt idx="7">
                  <c:v>0</c:v>
                </c:pt>
                <c:pt idx="8">
                  <c:v>2</c:v>
                </c:pt>
                <c:pt idx="9">
                  <c:v>1</c:v>
                </c:pt>
                <c:pt idx="10">
                  <c:v>1</c:v>
                </c:pt>
              </c:numCache>
            </c:numRef>
          </c:val>
          <c:extLst>
            <c:ext xmlns:c16="http://schemas.microsoft.com/office/drawing/2014/chart" uri="{C3380CC4-5D6E-409C-BE32-E72D297353CC}">
              <c16:uniqueId val="{00000008-2A43-4273-B1D2-E5940F307CD0}"/>
            </c:ext>
          </c:extLst>
        </c:ser>
        <c:ser>
          <c:idx val="9"/>
          <c:order val="9"/>
          <c:tx>
            <c:strRef>
              <c:f>'Chart Tables'!$A$97</c:f>
              <c:strCache>
                <c:ptCount val="1"/>
                <c:pt idx="0">
                  <c:v>Development Software</c:v>
                </c:pt>
              </c:strCache>
            </c:strRef>
          </c:tx>
          <c:spPr>
            <a:solidFill>
              <a:schemeClr val="accent4">
                <a:lumMod val="60000"/>
              </a:schemeClr>
            </a:solidFill>
            <a:ln>
              <a:noFill/>
            </a:ln>
            <a:effectLst/>
          </c:spPr>
          <c:invertIfNegative val="0"/>
          <c:cat>
            <c:numRef>
              <c:f>'Chart Tables'!$B$87:$L$87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Tables'!$B$97:$L$97</c:f>
              <c:numCache>
                <c:formatCode>General</c:formatCode>
                <c:ptCount val="11"/>
                <c:pt idx="0">
                  <c:v>0</c:v>
                </c:pt>
                <c:pt idx="1">
                  <c:v>0</c:v>
                </c:pt>
                <c:pt idx="2">
                  <c:v>0</c:v>
                </c:pt>
                <c:pt idx="3">
                  <c:v>1</c:v>
                </c:pt>
                <c:pt idx="4">
                  <c:v>0</c:v>
                </c:pt>
                <c:pt idx="5">
                  <c:v>1</c:v>
                </c:pt>
                <c:pt idx="6">
                  <c:v>0</c:v>
                </c:pt>
                <c:pt idx="7">
                  <c:v>0</c:v>
                </c:pt>
                <c:pt idx="8">
                  <c:v>2</c:v>
                </c:pt>
                <c:pt idx="9">
                  <c:v>3</c:v>
                </c:pt>
                <c:pt idx="10">
                  <c:v>3</c:v>
                </c:pt>
              </c:numCache>
            </c:numRef>
          </c:val>
          <c:extLst>
            <c:ext xmlns:c16="http://schemas.microsoft.com/office/drawing/2014/chart" uri="{C3380CC4-5D6E-409C-BE32-E72D297353CC}">
              <c16:uniqueId val="{00000009-2A43-4273-B1D2-E5940F307CD0}"/>
            </c:ext>
          </c:extLst>
        </c:ser>
        <c:ser>
          <c:idx val="10"/>
          <c:order val="10"/>
          <c:tx>
            <c:strRef>
              <c:f>'Chart Tables'!$A$98</c:f>
              <c:strCache>
                <c:ptCount val="1"/>
                <c:pt idx="0">
                  <c:v>Supply Chain Service Provider</c:v>
                </c:pt>
              </c:strCache>
            </c:strRef>
          </c:tx>
          <c:spPr>
            <a:solidFill>
              <a:schemeClr val="accent5">
                <a:lumMod val="60000"/>
              </a:schemeClr>
            </a:solidFill>
            <a:ln>
              <a:noFill/>
            </a:ln>
            <a:effectLst/>
          </c:spPr>
          <c:invertIfNegative val="0"/>
          <c:cat>
            <c:numRef>
              <c:f>'Chart Tables'!$B$87:$L$87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Tables'!$B$98:$L$98</c:f>
              <c:numCache>
                <c:formatCode>General</c:formatCode>
                <c:ptCount val="11"/>
                <c:pt idx="0">
                  <c:v>1</c:v>
                </c:pt>
                <c:pt idx="1">
                  <c:v>2</c:v>
                </c:pt>
                <c:pt idx="2">
                  <c:v>1</c:v>
                </c:pt>
                <c:pt idx="3">
                  <c:v>6</c:v>
                </c:pt>
                <c:pt idx="4">
                  <c:v>4</c:v>
                </c:pt>
                <c:pt idx="5">
                  <c:v>8</c:v>
                </c:pt>
                <c:pt idx="6">
                  <c:v>1</c:v>
                </c:pt>
                <c:pt idx="7">
                  <c:v>2</c:v>
                </c:pt>
                <c:pt idx="8">
                  <c:v>7</c:v>
                </c:pt>
                <c:pt idx="9">
                  <c:v>12</c:v>
                </c:pt>
                <c:pt idx="10">
                  <c:v>10</c:v>
                </c:pt>
              </c:numCache>
            </c:numRef>
          </c:val>
          <c:extLst>
            <c:ext xmlns:c16="http://schemas.microsoft.com/office/drawing/2014/chart" uri="{C3380CC4-5D6E-409C-BE32-E72D297353CC}">
              <c16:uniqueId val="{0000000A-2A43-4273-B1D2-E5940F307CD0}"/>
            </c:ext>
          </c:extLst>
        </c:ser>
        <c:ser>
          <c:idx val="11"/>
          <c:order val="11"/>
          <c:tx>
            <c:strRef>
              <c:f>'Chart Tables'!$A$99</c:f>
              <c:strCache>
                <c:ptCount val="1"/>
                <c:pt idx="0">
                  <c:v>Unknown, N/A, or Other</c:v>
                </c:pt>
              </c:strCache>
            </c:strRef>
          </c:tx>
          <c:spPr>
            <a:solidFill>
              <a:schemeClr val="accent6">
                <a:lumMod val="60000"/>
              </a:schemeClr>
            </a:solidFill>
            <a:ln>
              <a:noFill/>
            </a:ln>
            <a:effectLst/>
          </c:spPr>
          <c:invertIfNegative val="0"/>
          <c:cat>
            <c:numRef>
              <c:f>'Chart Tables'!$B$87:$L$87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Tables'!$B$99:$L$99</c:f>
              <c:numCache>
                <c:formatCode>General</c:formatCode>
                <c:ptCount val="11"/>
                <c:pt idx="0">
                  <c:v>0</c:v>
                </c:pt>
                <c:pt idx="1">
                  <c:v>2</c:v>
                </c:pt>
                <c:pt idx="2">
                  <c:v>1</c:v>
                </c:pt>
                <c:pt idx="3">
                  <c:v>0</c:v>
                </c:pt>
                <c:pt idx="4">
                  <c:v>1</c:v>
                </c:pt>
                <c:pt idx="5">
                  <c:v>0</c:v>
                </c:pt>
                <c:pt idx="6">
                  <c:v>0</c:v>
                </c:pt>
                <c:pt idx="7">
                  <c:v>0</c:v>
                </c:pt>
                <c:pt idx="8">
                  <c:v>0</c:v>
                </c:pt>
                <c:pt idx="9">
                  <c:v>1</c:v>
                </c:pt>
                <c:pt idx="10">
                  <c:v>0</c:v>
                </c:pt>
              </c:numCache>
            </c:numRef>
          </c:val>
          <c:extLst>
            <c:ext xmlns:c16="http://schemas.microsoft.com/office/drawing/2014/chart" uri="{C3380CC4-5D6E-409C-BE32-E72D297353CC}">
              <c16:uniqueId val="{0000000B-2A43-4273-B1D2-E5940F307CD0}"/>
            </c:ext>
          </c:extLst>
        </c:ser>
        <c:dLbls>
          <c:showLegendKey val="0"/>
          <c:showVal val="0"/>
          <c:showCatName val="0"/>
          <c:showSerName val="0"/>
          <c:showPercent val="0"/>
          <c:showBubbleSize val="0"/>
        </c:dLbls>
        <c:gapWidth val="150"/>
        <c:overlap val="100"/>
        <c:axId val="1284396408"/>
        <c:axId val="1284397048"/>
      </c:barChart>
      <c:catAx>
        <c:axId val="1284396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4397048"/>
        <c:crosses val="autoZero"/>
        <c:auto val="1"/>
        <c:lblAlgn val="ctr"/>
        <c:lblOffset val="100"/>
        <c:noMultiLvlLbl val="0"/>
      </c:catAx>
      <c:valAx>
        <c:axId val="1284397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4396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655339263746137E-2"/>
          <c:y val="6.8514299054341712E-2"/>
          <c:w val="0.96192833817294043"/>
          <c:h val="0.84254684110279043"/>
        </c:manualLayout>
      </c:layout>
      <c:barChart>
        <c:barDir val="col"/>
        <c:grouping val="stacked"/>
        <c:varyColors val="0"/>
        <c:ser>
          <c:idx val="0"/>
          <c:order val="0"/>
          <c:tx>
            <c:strRef>
              <c:f>'Chart Tables'!$D$106</c:f>
              <c:strCache>
                <c:ptCount val="1"/>
                <c:pt idx="0">
                  <c:v>Typosquatting</c:v>
                </c:pt>
              </c:strCache>
            </c:strRef>
          </c:tx>
          <c:spPr>
            <a:solidFill>
              <a:schemeClr val="accent1"/>
            </a:solidFill>
            <a:ln>
              <a:noFill/>
            </a:ln>
            <a:effectLst/>
          </c:spPr>
          <c:invertIfNegative val="0"/>
          <c:cat>
            <c:multiLvlStrRef>
              <c:f>'Chart Tables'!$B$107:$C$185</c:f>
              <c:multiLvlStrCache>
                <c:ptCount val="77"/>
                <c:lvl>
                  <c:pt idx="0">
                    <c:v>2010</c:v>
                  </c:pt>
                  <c:pt idx="1">
                    <c:v>2011</c:v>
                  </c:pt>
                  <c:pt idx="2">
                    <c:v>2012</c:v>
                  </c:pt>
                  <c:pt idx="3">
                    <c:v>2013</c:v>
                  </c:pt>
                  <c:pt idx="4">
                    <c:v>2014</c:v>
                  </c:pt>
                  <c:pt idx="5">
                    <c:v>2015</c:v>
                  </c:pt>
                  <c:pt idx="6">
                    <c:v>2016</c:v>
                  </c:pt>
                  <c:pt idx="7">
                    <c:v>2017</c:v>
                  </c:pt>
                  <c:pt idx="8">
                    <c:v>2018</c:v>
                  </c:pt>
                  <c:pt idx="9">
                    <c:v>2019</c:v>
                  </c:pt>
                  <c:pt idx="10">
                    <c:v>2020</c:v>
                  </c:pt>
                  <c:pt idx="11">
                    <c:v>2010</c:v>
                  </c:pt>
                  <c:pt idx="12">
                    <c:v>2011</c:v>
                  </c:pt>
                  <c:pt idx="13">
                    <c:v>2012</c:v>
                  </c:pt>
                  <c:pt idx="14">
                    <c:v>2013</c:v>
                  </c:pt>
                  <c:pt idx="15">
                    <c:v>2014</c:v>
                  </c:pt>
                  <c:pt idx="16">
                    <c:v>2015</c:v>
                  </c:pt>
                  <c:pt idx="17">
                    <c:v>2016</c:v>
                  </c:pt>
                  <c:pt idx="18">
                    <c:v>2017</c:v>
                  </c:pt>
                  <c:pt idx="19">
                    <c:v>2018</c:v>
                  </c:pt>
                  <c:pt idx="20">
                    <c:v>2019</c:v>
                  </c:pt>
                  <c:pt idx="21">
                    <c:v>2020</c:v>
                  </c:pt>
                  <c:pt idx="22">
                    <c:v>2010</c:v>
                  </c:pt>
                  <c:pt idx="23">
                    <c:v>2011</c:v>
                  </c:pt>
                  <c:pt idx="24">
                    <c:v>2012</c:v>
                  </c:pt>
                  <c:pt idx="25">
                    <c:v>2013</c:v>
                  </c:pt>
                  <c:pt idx="26">
                    <c:v>2014</c:v>
                  </c:pt>
                  <c:pt idx="27">
                    <c:v>2015</c:v>
                  </c:pt>
                  <c:pt idx="28">
                    <c:v>2016</c:v>
                  </c:pt>
                  <c:pt idx="29">
                    <c:v>2017</c:v>
                  </c:pt>
                  <c:pt idx="30">
                    <c:v>2018</c:v>
                  </c:pt>
                  <c:pt idx="31">
                    <c:v>2019</c:v>
                  </c:pt>
                  <c:pt idx="32">
                    <c:v>2020</c:v>
                  </c:pt>
                  <c:pt idx="33">
                    <c:v>2010</c:v>
                  </c:pt>
                  <c:pt idx="34">
                    <c:v>2011</c:v>
                  </c:pt>
                  <c:pt idx="35">
                    <c:v>2012</c:v>
                  </c:pt>
                  <c:pt idx="36">
                    <c:v>2013</c:v>
                  </c:pt>
                  <c:pt idx="37">
                    <c:v>2014</c:v>
                  </c:pt>
                  <c:pt idx="38">
                    <c:v>2015</c:v>
                  </c:pt>
                  <c:pt idx="39">
                    <c:v>2016</c:v>
                  </c:pt>
                  <c:pt idx="40">
                    <c:v>2017</c:v>
                  </c:pt>
                  <c:pt idx="41">
                    <c:v>2018</c:v>
                  </c:pt>
                  <c:pt idx="42">
                    <c:v>2019</c:v>
                  </c:pt>
                  <c:pt idx="43">
                    <c:v>2020</c:v>
                  </c:pt>
                  <c:pt idx="44">
                    <c:v>2010</c:v>
                  </c:pt>
                  <c:pt idx="45">
                    <c:v>2011</c:v>
                  </c:pt>
                  <c:pt idx="46">
                    <c:v>2012</c:v>
                  </c:pt>
                  <c:pt idx="47">
                    <c:v>2013</c:v>
                  </c:pt>
                  <c:pt idx="48">
                    <c:v>2014</c:v>
                  </c:pt>
                  <c:pt idx="49">
                    <c:v>2015</c:v>
                  </c:pt>
                  <c:pt idx="50">
                    <c:v>2016</c:v>
                  </c:pt>
                  <c:pt idx="51">
                    <c:v>2017</c:v>
                  </c:pt>
                  <c:pt idx="52">
                    <c:v>2018</c:v>
                  </c:pt>
                  <c:pt idx="53">
                    <c:v>2019</c:v>
                  </c:pt>
                  <c:pt idx="54">
                    <c:v>2020</c:v>
                  </c:pt>
                  <c:pt idx="55">
                    <c:v>2010</c:v>
                  </c:pt>
                  <c:pt idx="56">
                    <c:v>2011</c:v>
                  </c:pt>
                  <c:pt idx="57">
                    <c:v>2012</c:v>
                  </c:pt>
                  <c:pt idx="58">
                    <c:v>2013</c:v>
                  </c:pt>
                  <c:pt idx="59">
                    <c:v>2014</c:v>
                  </c:pt>
                  <c:pt idx="60">
                    <c:v>2015</c:v>
                  </c:pt>
                  <c:pt idx="61">
                    <c:v>2016</c:v>
                  </c:pt>
                  <c:pt idx="62">
                    <c:v>2017</c:v>
                  </c:pt>
                  <c:pt idx="63">
                    <c:v>2018</c:v>
                  </c:pt>
                  <c:pt idx="64">
                    <c:v>2019</c:v>
                  </c:pt>
                  <c:pt idx="65">
                    <c:v>2020</c:v>
                  </c:pt>
                  <c:pt idx="66">
                    <c:v>2010</c:v>
                  </c:pt>
                  <c:pt idx="67">
                    <c:v>2011</c:v>
                  </c:pt>
                  <c:pt idx="68">
                    <c:v>2012</c:v>
                  </c:pt>
                  <c:pt idx="69">
                    <c:v>2013</c:v>
                  </c:pt>
                  <c:pt idx="70">
                    <c:v>2014</c:v>
                  </c:pt>
                  <c:pt idx="71">
                    <c:v>2015</c:v>
                  </c:pt>
                  <c:pt idx="72">
                    <c:v>2016</c:v>
                  </c:pt>
                  <c:pt idx="73">
                    <c:v>2017</c:v>
                  </c:pt>
                  <c:pt idx="74">
                    <c:v>2018</c:v>
                  </c:pt>
                  <c:pt idx="75">
                    <c:v>2019</c:v>
                  </c:pt>
                  <c:pt idx="76">
                    <c:v>2020</c:v>
                  </c:pt>
                </c:lvl>
                <c:lvl>
                  <c:pt idx="0">
                    <c:v>First-Party OS/Applications</c:v>
                  </c:pt>
                  <c:pt idx="11">
                    <c:v>First-Party Firmware</c:v>
                  </c:pt>
                  <c:pt idx="22">
                    <c:v>Third-Party Application</c:v>
                  </c:pt>
                  <c:pt idx="33">
                    <c:v>Third-Party Firmware</c:v>
                  </c:pt>
                  <c:pt idx="44">
                    <c:v>OSS</c:v>
                  </c:pt>
                  <c:pt idx="55">
                    <c:v>Attacker Application</c:v>
                  </c:pt>
                  <c:pt idx="66">
                    <c:v>Unknown/NA</c:v>
                  </c:pt>
                </c:lvl>
              </c:multiLvlStrCache>
            </c:multiLvlStrRef>
          </c:cat>
          <c:val>
            <c:numRef>
              <c:f>'Chart Tables'!$D$107:$D$183</c:f>
              <c:numCache>
                <c:formatCode>General</c:formatCode>
                <c:ptCount val="7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c:v>
                </c:pt>
                <c:pt idx="51">
                  <c:v>2</c:v>
                </c:pt>
                <c:pt idx="52">
                  <c:v>2</c:v>
                </c:pt>
                <c:pt idx="53">
                  <c:v>1</c:v>
                </c:pt>
                <c:pt idx="54">
                  <c:v>3</c:v>
                </c:pt>
                <c:pt idx="55">
                  <c:v>0</c:v>
                </c:pt>
                <c:pt idx="56">
                  <c:v>1</c:v>
                </c:pt>
                <c:pt idx="57">
                  <c:v>0</c:v>
                </c:pt>
                <c:pt idx="58">
                  <c:v>0</c:v>
                </c:pt>
                <c:pt idx="59">
                  <c:v>0</c:v>
                </c:pt>
                <c:pt idx="60">
                  <c:v>0</c:v>
                </c:pt>
                <c:pt idx="61">
                  <c:v>1</c:v>
                </c:pt>
                <c:pt idx="62">
                  <c:v>3</c:v>
                </c:pt>
                <c:pt idx="63">
                  <c:v>1</c:v>
                </c:pt>
                <c:pt idx="64">
                  <c:v>1</c:v>
                </c:pt>
                <c:pt idx="65">
                  <c:v>2</c:v>
                </c:pt>
                <c:pt idx="66">
                  <c:v>0</c:v>
                </c:pt>
                <c:pt idx="67">
                  <c:v>0</c:v>
                </c:pt>
                <c:pt idx="68">
                  <c:v>0</c:v>
                </c:pt>
                <c:pt idx="69">
                  <c:v>0</c:v>
                </c:pt>
                <c:pt idx="70">
                  <c:v>0</c:v>
                </c:pt>
                <c:pt idx="71">
                  <c:v>0</c:v>
                </c:pt>
                <c:pt idx="72">
                  <c:v>0</c:v>
                </c:pt>
                <c:pt idx="73">
                  <c:v>0</c:v>
                </c:pt>
                <c:pt idx="74">
                  <c:v>0</c:v>
                </c:pt>
                <c:pt idx="75">
                  <c:v>0</c:v>
                </c:pt>
                <c:pt idx="76">
                  <c:v>0</c:v>
                </c:pt>
              </c:numCache>
            </c:numRef>
          </c:val>
          <c:extLst>
            <c:ext xmlns:c16="http://schemas.microsoft.com/office/drawing/2014/chart" uri="{C3380CC4-5D6E-409C-BE32-E72D297353CC}">
              <c16:uniqueId val="{00000000-A408-4512-8BB1-F6B67050E537}"/>
            </c:ext>
          </c:extLst>
        </c:ser>
        <c:ser>
          <c:idx val="1"/>
          <c:order val="1"/>
          <c:tx>
            <c:strRef>
              <c:f>'Chart Tables'!$E$106</c:f>
              <c:strCache>
                <c:ptCount val="1"/>
                <c:pt idx="0">
                  <c:v>Hijacked Updates</c:v>
                </c:pt>
              </c:strCache>
            </c:strRef>
          </c:tx>
          <c:spPr>
            <a:solidFill>
              <a:schemeClr val="accent2"/>
            </a:solidFill>
            <a:ln>
              <a:noFill/>
            </a:ln>
            <a:effectLst/>
          </c:spPr>
          <c:invertIfNegative val="0"/>
          <c:cat>
            <c:multiLvlStrRef>
              <c:f>'Chart Tables'!$B$107:$C$185</c:f>
              <c:multiLvlStrCache>
                <c:ptCount val="77"/>
                <c:lvl>
                  <c:pt idx="0">
                    <c:v>2010</c:v>
                  </c:pt>
                  <c:pt idx="1">
                    <c:v>2011</c:v>
                  </c:pt>
                  <c:pt idx="2">
                    <c:v>2012</c:v>
                  </c:pt>
                  <c:pt idx="3">
                    <c:v>2013</c:v>
                  </c:pt>
                  <c:pt idx="4">
                    <c:v>2014</c:v>
                  </c:pt>
                  <c:pt idx="5">
                    <c:v>2015</c:v>
                  </c:pt>
                  <c:pt idx="6">
                    <c:v>2016</c:v>
                  </c:pt>
                  <c:pt idx="7">
                    <c:v>2017</c:v>
                  </c:pt>
                  <c:pt idx="8">
                    <c:v>2018</c:v>
                  </c:pt>
                  <c:pt idx="9">
                    <c:v>2019</c:v>
                  </c:pt>
                  <c:pt idx="10">
                    <c:v>2020</c:v>
                  </c:pt>
                  <c:pt idx="11">
                    <c:v>2010</c:v>
                  </c:pt>
                  <c:pt idx="12">
                    <c:v>2011</c:v>
                  </c:pt>
                  <c:pt idx="13">
                    <c:v>2012</c:v>
                  </c:pt>
                  <c:pt idx="14">
                    <c:v>2013</c:v>
                  </c:pt>
                  <c:pt idx="15">
                    <c:v>2014</c:v>
                  </c:pt>
                  <c:pt idx="16">
                    <c:v>2015</c:v>
                  </c:pt>
                  <c:pt idx="17">
                    <c:v>2016</c:v>
                  </c:pt>
                  <c:pt idx="18">
                    <c:v>2017</c:v>
                  </c:pt>
                  <c:pt idx="19">
                    <c:v>2018</c:v>
                  </c:pt>
                  <c:pt idx="20">
                    <c:v>2019</c:v>
                  </c:pt>
                  <c:pt idx="21">
                    <c:v>2020</c:v>
                  </c:pt>
                  <c:pt idx="22">
                    <c:v>2010</c:v>
                  </c:pt>
                  <c:pt idx="23">
                    <c:v>2011</c:v>
                  </c:pt>
                  <c:pt idx="24">
                    <c:v>2012</c:v>
                  </c:pt>
                  <c:pt idx="25">
                    <c:v>2013</c:v>
                  </c:pt>
                  <c:pt idx="26">
                    <c:v>2014</c:v>
                  </c:pt>
                  <c:pt idx="27">
                    <c:v>2015</c:v>
                  </c:pt>
                  <c:pt idx="28">
                    <c:v>2016</c:v>
                  </c:pt>
                  <c:pt idx="29">
                    <c:v>2017</c:v>
                  </c:pt>
                  <c:pt idx="30">
                    <c:v>2018</c:v>
                  </c:pt>
                  <c:pt idx="31">
                    <c:v>2019</c:v>
                  </c:pt>
                  <c:pt idx="32">
                    <c:v>2020</c:v>
                  </c:pt>
                  <c:pt idx="33">
                    <c:v>2010</c:v>
                  </c:pt>
                  <c:pt idx="34">
                    <c:v>2011</c:v>
                  </c:pt>
                  <c:pt idx="35">
                    <c:v>2012</c:v>
                  </c:pt>
                  <c:pt idx="36">
                    <c:v>2013</c:v>
                  </c:pt>
                  <c:pt idx="37">
                    <c:v>2014</c:v>
                  </c:pt>
                  <c:pt idx="38">
                    <c:v>2015</c:v>
                  </c:pt>
                  <c:pt idx="39">
                    <c:v>2016</c:v>
                  </c:pt>
                  <c:pt idx="40">
                    <c:v>2017</c:v>
                  </c:pt>
                  <c:pt idx="41">
                    <c:v>2018</c:v>
                  </c:pt>
                  <c:pt idx="42">
                    <c:v>2019</c:v>
                  </c:pt>
                  <c:pt idx="43">
                    <c:v>2020</c:v>
                  </c:pt>
                  <c:pt idx="44">
                    <c:v>2010</c:v>
                  </c:pt>
                  <c:pt idx="45">
                    <c:v>2011</c:v>
                  </c:pt>
                  <c:pt idx="46">
                    <c:v>2012</c:v>
                  </c:pt>
                  <c:pt idx="47">
                    <c:v>2013</c:v>
                  </c:pt>
                  <c:pt idx="48">
                    <c:v>2014</c:v>
                  </c:pt>
                  <c:pt idx="49">
                    <c:v>2015</c:v>
                  </c:pt>
                  <c:pt idx="50">
                    <c:v>2016</c:v>
                  </c:pt>
                  <c:pt idx="51">
                    <c:v>2017</c:v>
                  </c:pt>
                  <c:pt idx="52">
                    <c:v>2018</c:v>
                  </c:pt>
                  <c:pt idx="53">
                    <c:v>2019</c:v>
                  </c:pt>
                  <c:pt idx="54">
                    <c:v>2020</c:v>
                  </c:pt>
                  <c:pt idx="55">
                    <c:v>2010</c:v>
                  </c:pt>
                  <c:pt idx="56">
                    <c:v>2011</c:v>
                  </c:pt>
                  <c:pt idx="57">
                    <c:v>2012</c:v>
                  </c:pt>
                  <c:pt idx="58">
                    <c:v>2013</c:v>
                  </c:pt>
                  <c:pt idx="59">
                    <c:v>2014</c:v>
                  </c:pt>
                  <c:pt idx="60">
                    <c:v>2015</c:v>
                  </c:pt>
                  <c:pt idx="61">
                    <c:v>2016</c:v>
                  </c:pt>
                  <c:pt idx="62">
                    <c:v>2017</c:v>
                  </c:pt>
                  <c:pt idx="63">
                    <c:v>2018</c:v>
                  </c:pt>
                  <c:pt idx="64">
                    <c:v>2019</c:v>
                  </c:pt>
                  <c:pt idx="65">
                    <c:v>2020</c:v>
                  </c:pt>
                  <c:pt idx="66">
                    <c:v>2010</c:v>
                  </c:pt>
                  <c:pt idx="67">
                    <c:v>2011</c:v>
                  </c:pt>
                  <c:pt idx="68">
                    <c:v>2012</c:v>
                  </c:pt>
                  <c:pt idx="69">
                    <c:v>2013</c:v>
                  </c:pt>
                  <c:pt idx="70">
                    <c:v>2014</c:v>
                  </c:pt>
                  <c:pt idx="71">
                    <c:v>2015</c:v>
                  </c:pt>
                  <c:pt idx="72">
                    <c:v>2016</c:v>
                  </c:pt>
                  <c:pt idx="73">
                    <c:v>2017</c:v>
                  </c:pt>
                  <c:pt idx="74">
                    <c:v>2018</c:v>
                  </c:pt>
                  <c:pt idx="75">
                    <c:v>2019</c:v>
                  </c:pt>
                  <c:pt idx="76">
                    <c:v>2020</c:v>
                  </c:pt>
                </c:lvl>
                <c:lvl>
                  <c:pt idx="0">
                    <c:v>First-Party OS/Applications</c:v>
                  </c:pt>
                  <c:pt idx="11">
                    <c:v>First-Party Firmware</c:v>
                  </c:pt>
                  <c:pt idx="22">
                    <c:v>Third-Party Application</c:v>
                  </c:pt>
                  <c:pt idx="33">
                    <c:v>Third-Party Firmware</c:v>
                  </c:pt>
                  <c:pt idx="44">
                    <c:v>OSS</c:v>
                  </c:pt>
                  <c:pt idx="55">
                    <c:v>Attacker Application</c:v>
                  </c:pt>
                  <c:pt idx="66">
                    <c:v>Unknown/NA</c:v>
                  </c:pt>
                </c:lvl>
              </c:multiLvlStrCache>
            </c:multiLvlStrRef>
          </c:cat>
          <c:val>
            <c:numRef>
              <c:f>'Chart Tables'!$E$107:$E$183</c:f>
              <c:numCache>
                <c:formatCode>General</c:formatCode>
                <c:ptCount val="77"/>
                <c:pt idx="0">
                  <c:v>1</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1</c:v>
                </c:pt>
                <c:pt idx="23">
                  <c:v>2</c:v>
                </c:pt>
                <c:pt idx="24">
                  <c:v>1</c:v>
                </c:pt>
                <c:pt idx="25">
                  <c:v>3</c:v>
                </c:pt>
                <c:pt idx="26">
                  <c:v>2</c:v>
                </c:pt>
                <c:pt idx="27">
                  <c:v>2</c:v>
                </c:pt>
                <c:pt idx="28">
                  <c:v>1</c:v>
                </c:pt>
                <c:pt idx="29">
                  <c:v>7</c:v>
                </c:pt>
                <c:pt idx="30">
                  <c:v>3</c:v>
                </c:pt>
                <c:pt idx="31">
                  <c:v>3</c:v>
                </c:pt>
                <c:pt idx="32">
                  <c:v>6</c:v>
                </c:pt>
                <c:pt idx="33">
                  <c:v>1</c:v>
                </c:pt>
                <c:pt idx="34">
                  <c:v>0</c:v>
                </c:pt>
                <c:pt idx="35">
                  <c:v>0</c:v>
                </c:pt>
                <c:pt idx="36">
                  <c:v>0</c:v>
                </c:pt>
                <c:pt idx="37">
                  <c:v>1</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6</c:v>
                </c:pt>
                <c:pt idx="53">
                  <c:v>2</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numCache>
            </c:numRef>
          </c:val>
          <c:extLst>
            <c:ext xmlns:c16="http://schemas.microsoft.com/office/drawing/2014/chart" uri="{C3380CC4-5D6E-409C-BE32-E72D297353CC}">
              <c16:uniqueId val="{00000001-A408-4512-8BB1-F6B67050E537}"/>
            </c:ext>
          </c:extLst>
        </c:ser>
        <c:ser>
          <c:idx val="2"/>
          <c:order val="2"/>
          <c:tx>
            <c:strRef>
              <c:f>'Chart Tables'!$F$106</c:f>
              <c:strCache>
                <c:ptCount val="1"/>
                <c:pt idx="0">
                  <c:v>Proprietary Application Store</c:v>
                </c:pt>
              </c:strCache>
            </c:strRef>
          </c:tx>
          <c:spPr>
            <a:solidFill>
              <a:schemeClr val="accent3"/>
            </a:solidFill>
            <a:ln>
              <a:noFill/>
            </a:ln>
            <a:effectLst/>
          </c:spPr>
          <c:invertIfNegative val="0"/>
          <c:cat>
            <c:multiLvlStrRef>
              <c:f>'Chart Tables'!$B$107:$C$185</c:f>
              <c:multiLvlStrCache>
                <c:ptCount val="77"/>
                <c:lvl>
                  <c:pt idx="0">
                    <c:v>2010</c:v>
                  </c:pt>
                  <c:pt idx="1">
                    <c:v>2011</c:v>
                  </c:pt>
                  <c:pt idx="2">
                    <c:v>2012</c:v>
                  </c:pt>
                  <c:pt idx="3">
                    <c:v>2013</c:v>
                  </c:pt>
                  <c:pt idx="4">
                    <c:v>2014</c:v>
                  </c:pt>
                  <c:pt idx="5">
                    <c:v>2015</c:v>
                  </c:pt>
                  <c:pt idx="6">
                    <c:v>2016</c:v>
                  </c:pt>
                  <c:pt idx="7">
                    <c:v>2017</c:v>
                  </c:pt>
                  <c:pt idx="8">
                    <c:v>2018</c:v>
                  </c:pt>
                  <c:pt idx="9">
                    <c:v>2019</c:v>
                  </c:pt>
                  <c:pt idx="10">
                    <c:v>2020</c:v>
                  </c:pt>
                  <c:pt idx="11">
                    <c:v>2010</c:v>
                  </c:pt>
                  <c:pt idx="12">
                    <c:v>2011</c:v>
                  </c:pt>
                  <c:pt idx="13">
                    <c:v>2012</c:v>
                  </c:pt>
                  <c:pt idx="14">
                    <c:v>2013</c:v>
                  </c:pt>
                  <c:pt idx="15">
                    <c:v>2014</c:v>
                  </c:pt>
                  <c:pt idx="16">
                    <c:v>2015</c:v>
                  </c:pt>
                  <c:pt idx="17">
                    <c:v>2016</c:v>
                  </c:pt>
                  <c:pt idx="18">
                    <c:v>2017</c:v>
                  </c:pt>
                  <c:pt idx="19">
                    <c:v>2018</c:v>
                  </c:pt>
                  <c:pt idx="20">
                    <c:v>2019</c:v>
                  </c:pt>
                  <c:pt idx="21">
                    <c:v>2020</c:v>
                  </c:pt>
                  <c:pt idx="22">
                    <c:v>2010</c:v>
                  </c:pt>
                  <c:pt idx="23">
                    <c:v>2011</c:v>
                  </c:pt>
                  <c:pt idx="24">
                    <c:v>2012</c:v>
                  </c:pt>
                  <c:pt idx="25">
                    <c:v>2013</c:v>
                  </c:pt>
                  <c:pt idx="26">
                    <c:v>2014</c:v>
                  </c:pt>
                  <c:pt idx="27">
                    <c:v>2015</c:v>
                  </c:pt>
                  <c:pt idx="28">
                    <c:v>2016</c:v>
                  </c:pt>
                  <c:pt idx="29">
                    <c:v>2017</c:v>
                  </c:pt>
                  <c:pt idx="30">
                    <c:v>2018</c:v>
                  </c:pt>
                  <c:pt idx="31">
                    <c:v>2019</c:v>
                  </c:pt>
                  <c:pt idx="32">
                    <c:v>2020</c:v>
                  </c:pt>
                  <c:pt idx="33">
                    <c:v>2010</c:v>
                  </c:pt>
                  <c:pt idx="34">
                    <c:v>2011</c:v>
                  </c:pt>
                  <c:pt idx="35">
                    <c:v>2012</c:v>
                  </c:pt>
                  <c:pt idx="36">
                    <c:v>2013</c:v>
                  </c:pt>
                  <c:pt idx="37">
                    <c:v>2014</c:v>
                  </c:pt>
                  <c:pt idx="38">
                    <c:v>2015</c:v>
                  </c:pt>
                  <c:pt idx="39">
                    <c:v>2016</c:v>
                  </c:pt>
                  <c:pt idx="40">
                    <c:v>2017</c:v>
                  </c:pt>
                  <c:pt idx="41">
                    <c:v>2018</c:v>
                  </c:pt>
                  <c:pt idx="42">
                    <c:v>2019</c:v>
                  </c:pt>
                  <c:pt idx="43">
                    <c:v>2020</c:v>
                  </c:pt>
                  <c:pt idx="44">
                    <c:v>2010</c:v>
                  </c:pt>
                  <c:pt idx="45">
                    <c:v>2011</c:v>
                  </c:pt>
                  <c:pt idx="46">
                    <c:v>2012</c:v>
                  </c:pt>
                  <c:pt idx="47">
                    <c:v>2013</c:v>
                  </c:pt>
                  <c:pt idx="48">
                    <c:v>2014</c:v>
                  </c:pt>
                  <c:pt idx="49">
                    <c:v>2015</c:v>
                  </c:pt>
                  <c:pt idx="50">
                    <c:v>2016</c:v>
                  </c:pt>
                  <c:pt idx="51">
                    <c:v>2017</c:v>
                  </c:pt>
                  <c:pt idx="52">
                    <c:v>2018</c:v>
                  </c:pt>
                  <c:pt idx="53">
                    <c:v>2019</c:v>
                  </c:pt>
                  <c:pt idx="54">
                    <c:v>2020</c:v>
                  </c:pt>
                  <c:pt idx="55">
                    <c:v>2010</c:v>
                  </c:pt>
                  <c:pt idx="56">
                    <c:v>2011</c:v>
                  </c:pt>
                  <c:pt idx="57">
                    <c:v>2012</c:v>
                  </c:pt>
                  <c:pt idx="58">
                    <c:v>2013</c:v>
                  </c:pt>
                  <c:pt idx="59">
                    <c:v>2014</c:v>
                  </c:pt>
                  <c:pt idx="60">
                    <c:v>2015</c:v>
                  </c:pt>
                  <c:pt idx="61">
                    <c:v>2016</c:v>
                  </c:pt>
                  <c:pt idx="62">
                    <c:v>2017</c:v>
                  </c:pt>
                  <c:pt idx="63">
                    <c:v>2018</c:v>
                  </c:pt>
                  <c:pt idx="64">
                    <c:v>2019</c:v>
                  </c:pt>
                  <c:pt idx="65">
                    <c:v>2020</c:v>
                  </c:pt>
                  <c:pt idx="66">
                    <c:v>2010</c:v>
                  </c:pt>
                  <c:pt idx="67">
                    <c:v>2011</c:v>
                  </c:pt>
                  <c:pt idx="68">
                    <c:v>2012</c:v>
                  </c:pt>
                  <c:pt idx="69">
                    <c:v>2013</c:v>
                  </c:pt>
                  <c:pt idx="70">
                    <c:v>2014</c:v>
                  </c:pt>
                  <c:pt idx="71">
                    <c:v>2015</c:v>
                  </c:pt>
                  <c:pt idx="72">
                    <c:v>2016</c:v>
                  </c:pt>
                  <c:pt idx="73">
                    <c:v>2017</c:v>
                  </c:pt>
                  <c:pt idx="74">
                    <c:v>2018</c:v>
                  </c:pt>
                  <c:pt idx="75">
                    <c:v>2019</c:v>
                  </c:pt>
                  <c:pt idx="76">
                    <c:v>2020</c:v>
                  </c:pt>
                </c:lvl>
                <c:lvl>
                  <c:pt idx="0">
                    <c:v>First-Party OS/Applications</c:v>
                  </c:pt>
                  <c:pt idx="11">
                    <c:v>First-Party Firmware</c:v>
                  </c:pt>
                  <c:pt idx="22">
                    <c:v>Third-Party Application</c:v>
                  </c:pt>
                  <c:pt idx="33">
                    <c:v>Third-Party Firmware</c:v>
                  </c:pt>
                  <c:pt idx="44">
                    <c:v>OSS</c:v>
                  </c:pt>
                  <c:pt idx="55">
                    <c:v>Attacker Application</c:v>
                  </c:pt>
                  <c:pt idx="66">
                    <c:v>Unknown/NA</c:v>
                  </c:pt>
                </c:lvl>
              </c:multiLvlStrCache>
            </c:multiLvlStrRef>
          </c:cat>
          <c:val>
            <c:numRef>
              <c:f>'Chart Tables'!$F$107:$F$183</c:f>
              <c:numCache>
                <c:formatCode>General</c:formatCode>
                <c:ptCount val="77"/>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c:v>
                </c:pt>
                <c:pt idx="28">
                  <c:v>0</c:v>
                </c:pt>
                <c:pt idx="29">
                  <c:v>0</c:v>
                </c:pt>
                <c:pt idx="30">
                  <c:v>2</c:v>
                </c:pt>
                <c:pt idx="31">
                  <c:v>3</c:v>
                </c:pt>
                <c:pt idx="32">
                  <c:v>1</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1</c:v>
                </c:pt>
                <c:pt idx="57">
                  <c:v>0</c:v>
                </c:pt>
                <c:pt idx="58">
                  <c:v>0</c:v>
                </c:pt>
                <c:pt idx="59">
                  <c:v>0</c:v>
                </c:pt>
                <c:pt idx="60">
                  <c:v>0</c:v>
                </c:pt>
                <c:pt idx="61">
                  <c:v>1</c:v>
                </c:pt>
                <c:pt idx="62">
                  <c:v>3</c:v>
                </c:pt>
                <c:pt idx="63">
                  <c:v>4</c:v>
                </c:pt>
                <c:pt idx="64">
                  <c:v>6</c:v>
                </c:pt>
                <c:pt idx="65">
                  <c:v>4</c:v>
                </c:pt>
                <c:pt idx="66">
                  <c:v>0</c:v>
                </c:pt>
                <c:pt idx="67">
                  <c:v>0</c:v>
                </c:pt>
                <c:pt idx="68">
                  <c:v>0</c:v>
                </c:pt>
                <c:pt idx="69">
                  <c:v>0</c:v>
                </c:pt>
                <c:pt idx="70">
                  <c:v>0</c:v>
                </c:pt>
                <c:pt idx="71">
                  <c:v>1</c:v>
                </c:pt>
                <c:pt idx="72">
                  <c:v>0</c:v>
                </c:pt>
                <c:pt idx="73">
                  <c:v>0</c:v>
                </c:pt>
                <c:pt idx="74">
                  <c:v>0</c:v>
                </c:pt>
                <c:pt idx="75">
                  <c:v>0</c:v>
                </c:pt>
                <c:pt idx="76">
                  <c:v>0</c:v>
                </c:pt>
              </c:numCache>
            </c:numRef>
          </c:val>
          <c:extLst>
            <c:ext xmlns:c16="http://schemas.microsoft.com/office/drawing/2014/chart" uri="{C3380CC4-5D6E-409C-BE32-E72D297353CC}">
              <c16:uniqueId val="{00000002-A408-4512-8BB1-F6B67050E537}"/>
            </c:ext>
          </c:extLst>
        </c:ser>
        <c:ser>
          <c:idx val="3"/>
          <c:order val="3"/>
          <c:tx>
            <c:strRef>
              <c:f>'Chart Tables'!$G$106</c:f>
              <c:strCache>
                <c:ptCount val="1"/>
                <c:pt idx="0">
                  <c:v>Third-Party Application Store</c:v>
                </c:pt>
              </c:strCache>
            </c:strRef>
          </c:tx>
          <c:spPr>
            <a:solidFill>
              <a:schemeClr val="accent4"/>
            </a:solidFill>
            <a:ln>
              <a:noFill/>
            </a:ln>
            <a:effectLst/>
          </c:spPr>
          <c:invertIfNegative val="0"/>
          <c:cat>
            <c:multiLvlStrRef>
              <c:f>'Chart Tables'!$B$107:$C$185</c:f>
              <c:multiLvlStrCache>
                <c:ptCount val="77"/>
                <c:lvl>
                  <c:pt idx="0">
                    <c:v>2010</c:v>
                  </c:pt>
                  <c:pt idx="1">
                    <c:v>2011</c:v>
                  </c:pt>
                  <c:pt idx="2">
                    <c:v>2012</c:v>
                  </c:pt>
                  <c:pt idx="3">
                    <c:v>2013</c:v>
                  </c:pt>
                  <c:pt idx="4">
                    <c:v>2014</c:v>
                  </c:pt>
                  <c:pt idx="5">
                    <c:v>2015</c:v>
                  </c:pt>
                  <c:pt idx="6">
                    <c:v>2016</c:v>
                  </c:pt>
                  <c:pt idx="7">
                    <c:v>2017</c:v>
                  </c:pt>
                  <c:pt idx="8">
                    <c:v>2018</c:v>
                  </c:pt>
                  <c:pt idx="9">
                    <c:v>2019</c:v>
                  </c:pt>
                  <c:pt idx="10">
                    <c:v>2020</c:v>
                  </c:pt>
                  <c:pt idx="11">
                    <c:v>2010</c:v>
                  </c:pt>
                  <c:pt idx="12">
                    <c:v>2011</c:v>
                  </c:pt>
                  <c:pt idx="13">
                    <c:v>2012</c:v>
                  </c:pt>
                  <c:pt idx="14">
                    <c:v>2013</c:v>
                  </c:pt>
                  <c:pt idx="15">
                    <c:v>2014</c:v>
                  </c:pt>
                  <c:pt idx="16">
                    <c:v>2015</c:v>
                  </c:pt>
                  <c:pt idx="17">
                    <c:v>2016</c:v>
                  </c:pt>
                  <c:pt idx="18">
                    <c:v>2017</c:v>
                  </c:pt>
                  <c:pt idx="19">
                    <c:v>2018</c:v>
                  </c:pt>
                  <c:pt idx="20">
                    <c:v>2019</c:v>
                  </c:pt>
                  <c:pt idx="21">
                    <c:v>2020</c:v>
                  </c:pt>
                  <c:pt idx="22">
                    <c:v>2010</c:v>
                  </c:pt>
                  <c:pt idx="23">
                    <c:v>2011</c:v>
                  </c:pt>
                  <c:pt idx="24">
                    <c:v>2012</c:v>
                  </c:pt>
                  <c:pt idx="25">
                    <c:v>2013</c:v>
                  </c:pt>
                  <c:pt idx="26">
                    <c:v>2014</c:v>
                  </c:pt>
                  <c:pt idx="27">
                    <c:v>2015</c:v>
                  </c:pt>
                  <c:pt idx="28">
                    <c:v>2016</c:v>
                  </c:pt>
                  <c:pt idx="29">
                    <c:v>2017</c:v>
                  </c:pt>
                  <c:pt idx="30">
                    <c:v>2018</c:v>
                  </c:pt>
                  <c:pt idx="31">
                    <c:v>2019</c:v>
                  </c:pt>
                  <c:pt idx="32">
                    <c:v>2020</c:v>
                  </c:pt>
                  <c:pt idx="33">
                    <c:v>2010</c:v>
                  </c:pt>
                  <c:pt idx="34">
                    <c:v>2011</c:v>
                  </c:pt>
                  <c:pt idx="35">
                    <c:v>2012</c:v>
                  </c:pt>
                  <c:pt idx="36">
                    <c:v>2013</c:v>
                  </c:pt>
                  <c:pt idx="37">
                    <c:v>2014</c:v>
                  </c:pt>
                  <c:pt idx="38">
                    <c:v>2015</c:v>
                  </c:pt>
                  <c:pt idx="39">
                    <c:v>2016</c:v>
                  </c:pt>
                  <c:pt idx="40">
                    <c:v>2017</c:v>
                  </c:pt>
                  <c:pt idx="41">
                    <c:v>2018</c:v>
                  </c:pt>
                  <c:pt idx="42">
                    <c:v>2019</c:v>
                  </c:pt>
                  <c:pt idx="43">
                    <c:v>2020</c:v>
                  </c:pt>
                  <c:pt idx="44">
                    <c:v>2010</c:v>
                  </c:pt>
                  <c:pt idx="45">
                    <c:v>2011</c:v>
                  </c:pt>
                  <c:pt idx="46">
                    <c:v>2012</c:v>
                  </c:pt>
                  <c:pt idx="47">
                    <c:v>2013</c:v>
                  </c:pt>
                  <c:pt idx="48">
                    <c:v>2014</c:v>
                  </c:pt>
                  <c:pt idx="49">
                    <c:v>2015</c:v>
                  </c:pt>
                  <c:pt idx="50">
                    <c:v>2016</c:v>
                  </c:pt>
                  <c:pt idx="51">
                    <c:v>2017</c:v>
                  </c:pt>
                  <c:pt idx="52">
                    <c:v>2018</c:v>
                  </c:pt>
                  <c:pt idx="53">
                    <c:v>2019</c:v>
                  </c:pt>
                  <c:pt idx="54">
                    <c:v>2020</c:v>
                  </c:pt>
                  <c:pt idx="55">
                    <c:v>2010</c:v>
                  </c:pt>
                  <c:pt idx="56">
                    <c:v>2011</c:v>
                  </c:pt>
                  <c:pt idx="57">
                    <c:v>2012</c:v>
                  </c:pt>
                  <c:pt idx="58">
                    <c:v>2013</c:v>
                  </c:pt>
                  <c:pt idx="59">
                    <c:v>2014</c:v>
                  </c:pt>
                  <c:pt idx="60">
                    <c:v>2015</c:v>
                  </c:pt>
                  <c:pt idx="61">
                    <c:v>2016</c:v>
                  </c:pt>
                  <c:pt idx="62">
                    <c:v>2017</c:v>
                  </c:pt>
                  <c:pt idx="63">
                    <c:v>2018</c:v>
                  </c:pt>
                  <c:pt idx="64">
                    <c:v>2019</c:v>
                  </c:pt>
                  <c:pt idx="65">
                    <c:v>2020</c:v>
                  </c:pt>
                  <c:pt idx="66">
                    <c:v>2010</c:v>
                  </c:pt>
                  <c:pt idx="67">
                    <c:v>2011</c:v>
                  </c:pt>
                  <c:pt idx="68">
                    <c:v>2012</c:v>
                  </c:pt>
                  <c:pt idx="69">
                    <c:v>2013</c:v>
                  </c:pt>
                  <c:pt idx="70">
                    <c:v>2014</c:v>
                  </c:pt>
                  <c:pt idx="71">
                    <c:v>2015</c:v>
                  </c:pt>
                  <c:pt idx="72">
                    <c:v>2016</c:v>
                  </c:pt>
                  <c:pt idx="73">
                    <c:v>2017</c:v>
                  </c:pt>
                  <c:pt idx="74">
                    <c:v>2018</c:v>
                  </c:pt>
                  <c:pt idx="75">
                    <c:v>2019</c:v>
                  </c:pt>
                  <c:pt idx="76">
                    <c:v>2020</c:v>
                  </c:pt>
                </c:lvl>
                <c:lvl>
                  <c:pt idx="0">
                    <c:v>First-Party OS/Applications</c:v>
                  </c:pt>
                  <c:pt idx="11">
                    <c:v>First-Party Firmware</c:v>
                  </c:pt>
                  <c:pt idx="22">
                    <c:v>Third-Party Application</c:v>
                  </c:pt>
                  <c:pt idx="33">
                    <c:v>Third-Party Firmware</c:v>
                  </c:pt>
                  <c:pt idx="44">
                    <c:v>OSS</c:v>
                  </c:pt>
                  <c:pt idx="55">
                    <c:v>Attacker Application</c:v>
                  </c:pt>
                  <c:pt idx="66">
                    <c:v>Unknown/NA</c:v>
                  </c:pt>
                </c:lvl>
              </c:multiLvlStrCache>
            </c:multiLvlStrRef>
          </c:cat>
          <c:val>
            <c:numRef>
              <c:f>'Chart Tables'!$G$107:$G$183</c:f>
              <c:numCache>
                <c:formatCode>General</c:formatCode>
                <c:ptCount val="7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2</c:v>
                </c:pt>
                <c:pt idx="29">
                  <c:v>2</c:v>
                </c:pt>
                <c:pt idx="30">
                  <c:v>1</c:v>
                </c:pt>
                <c:pt idx="31">
                  <c:v>1</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1</c:v>
                </c:pt>
                <c:pt idx="56">
                  <c:v>1</c:v>
                </c:pt>
                <c:pt idx="57">
                  <c:v>0</c:v>
                </c:pt>
                <c:pt idx="58">
                  <c:v>0</c:v>
                </c:pt>
                <c:pt idx="59">
                  <c:v>0</c:v>
                </c:pt>
                <c:pt idx="60">
                  <c:v>0</c:v>
                </c:pt>
                <c:pt idx="61">
                  <c:v>0</c:v>
                </c:pt>
                <c:pt idx="62">
                  <c:v>1</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numCache>
            </c:numRef>
          </c:val>
          <c:extLst>
            <c:ext xmlns:c16="http://schemas.microsoft.com/office/drawing/2014/chart" uri="{C3380CC4-5D6E-409C-BE32-E72D297353CC}">
              <c16:uniqueId val="{00000003-A408-4512-8BB1-F6B67050E537}"/>
            </c:ext>
          </c:extLst>
        </c:ser>
        <c:ser>
          <c:idx val="4"/>
          <c:order val="4"/>
          <c:tx>
            <c:strRef>
              <c:f>'Chart Tables'!$H$106</c:f>
              <c:strCache>
                <c:ptCount val="1"/>
                <c:pt idx="0">
                  <c:v>Open-Source Dependency</c:v>
                </c:pt>
              </c:strCache>
            </c:strRef>
          </c:tx>
          <c:spPr>
            <a:solidFill>
              <a:schemeClr val="accent5"/>
            </a:solidFill>
            <a:ln>
              <a:noFill/>
            </a:ln>
            <a:effectLst/>
          </c:spPr>
          <c:invertIfNegative val="0"/>
          <c:cat>
            <c:multiLvlStrRef>
              <c:f>'Chart Tables'!$B$107:$C$185</c:f>
              <c:multiLvlStrCache>
                <c:ptCount val="77"/>
                <c:lvl>
                  <c:pt idx="0">
                    <c:v>2010</c:v>
                  </c:pt>
                  <c:pt idx="1">
                    <c:v>2011</c:v>
                  </c:pt>
                  <c:pt idx="2">
                    <c:v>2012</c:v>
                  </c:pt>
                  <c:pt idx="3">
                    <c:v>2013</c:v>
                  </c:pt>
                  <c:pt idx="4">
                    <c:v>2014</c:v>
                  </c:pt>
                  <c:pt idx="5">
                    <c:v>2015</c:v>
                  </c:pt>
                  <c:pt idx="6">
                    <c:v>2016</c:v>
                  </c:pt>
                  <c:pt idx="7">
                    <c:v>2017</c:v>
                  </c:pt>
                  <c:pt idx="8">
                    <c:v>2018</c:v>
                  </c:pt>
                  <c:pt idx="9">
                    <c:v>2019</c:v>
                  </c:pt>
                  <c:pt idx="10">
                    <c:v>2020</c:v>
                  </c:pt>
                  <c:pt idx="11">
                    <c:v>2010</c:v>
                  </c:pt>
                  <c:pt idx="12">
                    <c:v>2011</c:v>
                  </c:pt>
                  <c:pt idx="13">
                    <c:v>2012</c:v>
                  </c:pt>
                  <c:pt idx="14">
                    <c:v>2013</c:v>
                  </c:pt>
                  <c:pt idx="15">
                    <c:v>2014</c:v>
                  </c:pt>
                  <c:pt idx="16">
                    <c:v>2015</c:v>
                  </c:pt>
                  <c:pt idx="17">
                    <c:v>2016</c:v>
                  </c:pt>
                  <c:pt idx="18">
                    <c:v>2017</c:v>
                  </c:pt>
                  <c:pt idx="19">
                    <c:v>2018</c:v>
                  </c:pt>
                  <c:pt idx="20">
                    <c:v>2019</c:v>
                  </c:pt>
                  <c:pt idx="21">
                    <c:v>2020</c:v>
                  </c:pt>
                  <c:pt idx="22">
                    <c:v>2010</c:v>
                  </c:pt>
                  <c:pt idx="23">
                    <c:v>2011</c:v>
                  </c:pt>
                  <c:pt idx="24">
                    <c:v>2012</c:v>
                  </c:pt>
                  <c:pt idx="25">
                    <c:v>2013</c:v>
                  </c:pt>
                  <c:pt idx="26">
                    <c:v>2014</c:v>
                  </c:pt>
                  <c:pt idx="27">
                    <c:v>2015</c:v>
                  </c:pt>
                  <c:pt idx="28">
                    <c:v>2016</c:v>
                  </c:pt>
                  <c:pt idx="29">
                    <c:v>2017</c:v>
                  </c:pt>
                  <c:pt idx="30">
                    <c:v>2018</c:v>
                  </c:pt>
                  <c:pt idx="31">
                    <c:v>2019</c:v>
                  </c:pt>
                  <c:pt idx="32">
                    <c:v>2020</c:v>
                  </c:pt>
                  <c:pt idx="33">
                    <c:v>2010</c:v>
                  </c:pt>
                  <c:pt idx="34">
                    <c:v>2011</c:v>
                  </c:pt>
                  <c:pt idx="35">
                    <c:v>2012</c:v>
                  </c:pt>
                  <c:pt idx="36">
                    <c:v>2013</c:v>
                  </c:pt>
                  <c:pt idx="37">
                    <c:v>2014</c:v>
                  </c:pt>
                  <c:pt idx="38">
                    <c:v>2015</c:v>
                  </c:pt>
                  <c:pt idx="39">
                    <c:v>2016</c:v>
                  </c:pt>
                  <c:pt idx="40">
                    <c:v>2017</c:v>
                  </c:pt>
                  <c:pt idx="41">
                    <c:v>2018</c:v>
                  </c:pt>
                  <c:pt idx="42">
                    <c:v>2019</c:v>
                  </c:pt>
                  <c:pt idx="43">
                    <c:v>2020</c:v>
                  </c:pt>
                  <c:pt idx="44">
                    <c:v>2010</c:v>
                  </c:pt>
                  <c:pt idx="45">
                    <c:v>2011</c:v>
                  </c:pt>
                  <c:pt idx="46">
                    <c:v>2012</c:v>
                  </c:pt>
                  <c:pt idx="47">
                    <c:v>2013</c:v>
                  </c:pt>
                  <c:pt idx="48">
                    <c:v>2014</c:v>
                  </c:pt>
                  <c:pt idx="49">
                    <c:v>2015</c:v>
                  </c:pt>
                  <c:pt idx="50">
                    <c:v>2016</c:v>
                  </c:pt>
                  <c:pt idx="51">
                    <c:v>2017</c:v>
                  </c:pt>
                  <c:pt idx="52">
                    <c:v>2018</c:v>
                  </c:pt>
                  <c:pt idx="53">
                    <c:v>2019</c:v>
                  </c:pt>
                  <c:pt idx="54">
                    <c:v>2020</c:v>
                  </c:pt>
                  <c:pt idx="55">
                    <c:v>2010</c:v>
                  </c:pt>
                  <c:pt idx="56">
                    <c:v>2011</c:v>
                  </c:pt>
                  <c:pt idx="57">
                    <c:v>2012</c:v>
                  </c:pt>
                  <c:pt idx="58">
                    <c:v>2013</c:v>
                  </c:pt>
                  <c:pt idx="59">
                    <c:v>2014</c:v>
                  </c:pt>
                  <c:pt idx="60">
                    <c:v>2015</c:v>
                  </c:pt>
                  <c:pt idx="61">
                    <c:v>2016</c:v>
                  </c:pt>
                  <c:pt idx="62">
                    <c:v>2017</c:v>
                  </c:pt>
                  <c:pt idx="63">
                    <c:v>2018</c:v>
                  </c:pt>
                  <c:pt idx="64">
                    <c:v>2019</c:v>
                  </c:pt>
                  <c:pt idx="65">
                    <c:v>2020</c:v>
                  </c:pt>
                  <c:pt idx="66">
                    <c:v>2010</c:v>
                  </c:pt>
                  <c:pt idx="67">
                    <c:v>2011</c:v>
                  </c:pt>
                  <c:pt idx="68">
                    <c:v>2012</c:v>
                  </c:pt>
                  <c:pt idx="69">
                    <c:v>2013</c:v>
                  </c:pt>
                  <c:pt idx="70">
                    <c:v>2014</c:v>
                  </c:pt>
                  <c:pt idx="71">
                    <c:v>2015</c:v>
                  </c:pt>
                  <c:pt idx="72">
                    <c:v>2016</c:v>
                  </c:pt>
                  <c:pt idx="73">
                    <c:v>2017</c:v>
                  </c:pt>
                  <c:pt idx="74">
                    <c:v>2018</c:v>
                  </c:pt>
                  <c:pt idx="75">
                    <c:v>2019</c:v>
                  </c:pt>
                  <c:pt idx="76">
                    <c:v>2020</c:v>
                  </c:pt>
                </c:lvl>
                <c:lvl>
                  <c:pt idx="0">
                    <c:v>First-Party OS/Applications</c:v>
                  </c:pt>
                  <c:pt idx="11">
                    <c:v>First-Party Firmware</c:v>
                  </c:pt>
                  <c:pt idx="22">
                    <c:v>Third-Party Application</c:v>
                  </c:pt>
                  <c:pt idx="33">
                    <c:v>Third-Party Firmware</c:v>
                  </c:pt>
                  <c:pt idx="44">
                    <c:v>OSS</c:v>
                  </c:pt>
                  <c:pt idx="55">
                    <c:v>Attacker Application</c:v>
                  </c:pt>
                  <c:pt idx="66">
                    <c:v>Unknown/NA</c:v>
                  </c:pt>
                </c:lvl>
              </c:multiLvlStrCache>
            </c:multiLvlStrRef>
          </c:cat>
          <c:val>
            <c:numRef>
              <c:f>'Chart Tables'!$H$107:$H$183</c:f>
              <c:numCache>
                <c:formatCode>General</c:formatCode>
                <c:ptCount val="77"/>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1</c:v>
                </c:pt>
                <c:pt idx="44">
                  <c:v>0</c:v>
                </c:pt>
                <c:pt idx="45">
                  <c:v>0</c:v>
                </c:pt>
                <c:pt idx="46">
                  <c:v>0</c:v>
                </c:pt>
                <c:pt idx="47">
                  <c:v>1</c:v>
                </c:pt>
                <c:pt idx="48">
                  <c:v>1</c:v>
                </c:pt>
                <c:pt idx="49">
                  <c:v>0</c:v>
                </c:pt>
                <c:pt idx="50">
                  <c:v>2</c:v>
                </c:pt>
                <c:pt idx="51">
                  <c:v>2</c:v>
                </c:pt>
                <c:pt idx="52">
                  <c:v>13</c:v>
                </c:pt>
                <c:pt idx="53">
                  <c:v>8</c:v>
                </c:pt>
                <c:pt idx="54">
                  <c:v>6</c:v>
                </c:pt>
                <c:pt idx="55">
                  <c:v>0</c:v>
                </c:pt>
                <c:pt idx="56">
                  <c:v>0</c:v>
                </c:pt>
                <c:pt idx="57">
                  <c:v>0</c:v>
                </c:pt>
                <c:pt idx="58">
                  <c:v>0</c:v>
                </c:pt>
                <c:pt idx="59">
                  <c:v>0</c:v>
                </c:pt>
                <c:pt idx="60">
                  <c:v>0</c:v>
                </c:pt>
                <c:pt idx="61">
                  <c:v>1</c:v>
                </c:pt>
                <c:pt idx="62">
                  <c:v>2</c:v>
                </c:pt>
                <c:pt idx="63">
                  <c:v>2</c:v>
                </c:pt>
                <c:pt idx="64">
                  <c:v>2</c:v>
                </c:pt>
                <c:pt idx="65">
                  <c:v>2</c:v>
                </c:pt>
                <c:pt idx="66">
                  <c:v>0</c:v>
                </c:pt>
                <c:pt idx="67">
                  <c:v>0</c:v>
                </c:pt>
                <c:pt idx="68">
                  <c:v>0</c:v>
                </c:pt>
                <c:pt idx="69">
                  <c:v>0</c:v>
                </c:pt>
                <c:pt idx="70">
                  <c:v>0</c:v>
                </c:pt>
                <c:pt idx="71">
                  <c:v>0</c:v>
                </c:pt>
                <c:pt idx="72">
                  <c:v>0</c:v>
                </c:pt>
                <c:pt idx="73">
                  <c:v>0</c:v>
                </c:pt>
                <c:pt idx="74">
                  <c:v>0</c:v>
                </c:pt>
                <c:pt idx="75">
                  <c:v>0</c:v>
                </c:pt>
                <c:pt idx="76">
                  <c:v>0</c:v>
                </c:pt>
              </c:numCache>
            </c:numRef>
          </c:val>
          <c:extLst>
            <c:ext xmlns:c16="http://schemas.microsoft.com/office/drawing/2014/chart" uri="{C3380CC4-5D6E-409C-BE32-E72D297353CC}">
              <c16:uniqueId val="{00000004-A408-4512-8BB1-F6B67050E537}"/>
            </c:ext>
          </c:extLst>
        </c:ser>
        <c:ser>
          <c:idx val="5"/>
          <c:order val="5"/>
          <c:tx>
            <c:strRef>
              <c:f>'Chart Tables'!$I$106</c:f>
              <c:strCache>
                <c:ptCount val="1"/>
                <c:pt idx="0">
                  <c:v>Worm Component</c:v>
                </c:pt>
              </c:strCache>
            </c:strRef>
          </c:tx>
          <c:spPr>
            <a:solidFill>
              <a:schemeClr val="accent6"/>
            </a:solidFill>
            <a:ln>
              <a:noFill/>
            </a:ln>
            <a:effectLst/>
          </c:spPr>
          <c:invertIfNegative val="0"/>
          <c:cat>
            <c:multiLvlStrRef>
              <c:f>'Chart Tables'!$B$107:$C$185</c:f>
              <c:multiLvlStrCache>
                <c:ptCount val="77"/>
                <c:lvl>
                  <c:pt idx="0">
                    <c:v>2010</c:v>
                  </c:pt>
                  <c:pt idx="1">
                    <c:v>2011</c:v>
                  </c:pt>
                  <c:pt idx="2">
                    <c:v>2012</c:v>
                  </c:pt>
                  <c:pt idx="3">
                    <c:v>2013</c:v>
                  </c:pt>
                  <c:pt idx="4">
                    <c:v>2014</c:v>
                  </c:pt>
                  <c:pt idx="5">
                    <c:v>2015</c:v>
                  </c:pt>
                  <c:pt idx="6">
                    <c:v>2016</c:v>
                  </c:pt>
                  <c:pt idx="7">
                    <c:v>2017</c:v>
                  </c:pt>
                  <c:pt idx="8">
                    <c:v>2018</c:v>
                  </c:pt>
                  <c:pt idx="9">
                    <c:v>2019</c:v>
                  </c:pt>
                  <c:pt idx="10">
                    <c:v>2020</c:v>
                  </c:pt>
                  <c:pt idx="11">
                    <c:v>2010</c:v>
                  </c:pt>
                  <c:pt idx="12">
                    <c:v>2011</c:v>
                  </c:pt>
                  <c:pt idx="13">
                    <c:v>2012</c:v>
                  </c:pt>
                  <c:pt idx="14">
                    <c:v>2013</c:v>
                  </c:pt>
                  <c:pt idx="15">
                    <c:v>2014</c:v>
                  </c:pt>
                  <c:pt idx="16">
                    <c:v>2015</c:v>
                  </c:pt>
                  <c:pt idx="17">
                    <c:v>2016</c:v>
                  </c:pt>
                  <c:pt idx="18">
                    <c:v>2017</c:v>
                  </c:pt>
                  <c:pt idx="19">
                    <c:v>2018</c:v>
                  </c:pt>
                  <c:pt idx="20">
                    <c:v>2019</c:v>
                  </c:pt>
                  <c:pt idx="21">
                    <c:v>2020</c:v>
                  </c:pt>
                  <c:pt idx="22">
                    <c:v>2010</c:v>
                  </c:pt>
                  <c:pt idx="23">
                    <c:v>2011</c:v>
                  </c:pt>
                  <c:pt idx="24">
                    <c:v>2012</c:v>
                  </c:pt>
                  <c:pt idx="25">
                    <c:v>2013</c:v>
                  </c:pt>
                  <c:pt idx="26">
                    <c:v>2014</c:v>
                  </c:pt>
                  <c:pt idx="27">
                    <c:v>2015</c:v>
                  </c:pt>
                  <c:pt idx="28">
                    <c:v>2016</c:v>
                  </c:pt>
                  <c:pt idx="29">
                    <c:v>2017</c:v>
                  </c:pt>
                  <c:pt idx="30">
                    <c:v>2018</c:v>
                  </c:pt>
                  <c:pt idx="31">
                    <c:v>2019</c:v>
                  </c:pt>
                  <c:pt idx="32">
                    <c:v>2020</c:v>
                  </c:pt>
                  <c:pt idx="33">
                    <c:v>2010</c:v>
                  </c:pt>
                  <c:pt idx="34">
                    <c:v>2011</c:v>
                  </c:pt>
                  <c:pt idx="35">
                    <c:v>2012</c:v>
                  </c:pt>
                  <c:pt idx="36">
                    <c:v>2013</c:v>
                  </c:pt>
                  <c:pt idx="37">
                    <c:v>2014</c:v>
                  </c:pt>
                  <c:pt idx="38">
                    <c:v>2015</c:v>
                  </c:pt>
                  <c:pt idx="39">
                    <c:v>2016</c:v>
                  </c:pt>
                  <c:pt idx="40">
                    <c:v>2017</c:v>
                  </c:pt>
                  <c:pt idx="41">
                    <c:v>2018</c:v>
                  </c:pt>
                  <c:pt idx="42">
                    <c:v>2019</c:v>
                  </c:pt>
                  <c:pt idx="43">
                    <c:v>2020</c:v>
                  </c:pt>
                  <c:pt idx="44">
                    <c:v>2010</c:v>
                  </c:pt>
                  <c:pt idx="45">
                    <c:v>2011</c:v>
                  </c:pt>
                  <c:pt idx="46">
                    <c:v>2012</c:v>
                  </c:pt>
                  <c:pt idx="47">
                    <c:v>2013</c:v>
                  </c:pt>
                  <c:pt idx="48">
                    <c:v>2014</c:v>
                  </c:pt>
                  <c:pt idx="49">
                    <c:v>2015</c:v>
                  </c:pt>
                  <c:pt idx="50">
                    <c:v>2016</c:v>
                  </c:pt>
                  <c:pt idx="51">
                    <c:v>2017</c:v>
                  </c:pt>
                  <c:pt idx="52">
                    <c:v>2018</c:v>
                  </c:pt>
                  <c:pt idx="53">
                    <c:v>2019</c:v>
                  </c:pt>
                  <c:pt idx="54">
                    <c:v>2020</c:v>
                  </c:pt>
                  <c:pt idx="55">
                    <c:v>2010</c:v>
                  </c:pt>
                  <c:pt idx="56">
                    <c:v>2011</c:v>
                  </c:pt>
                  <c:pt idx="57">
                    <c:v>2012</c:v>
                  </c:pt>
                  <c:pt idx="58">
                    <c:v>2013</c:v>
                  </c:pt>
                  <c:pt idx="59">
                    <c:v>2014</c:v>
                  </c:pt>
                  <c:pt idx="60">
                    <c:v>2015</c:v>
                  </c:pt>
                  <c:pt idx="61">
                    <c:v>2016</c:v>
                  </c:pt>
                  <c:pt idx="62">
                    <c:v>2017</c:v>
                  </c:pt>
                  <c:pt idx="63">
                    <c:v>2018</c:v>
                  </c:pt>
                  <c:pt idx="64">
                    <c:v>2019</c:v>
                  </c:pt>
                  <c:pt idx="65">
                    <c:v>2020</c:v>
                  </c:pt>
                  <c:pt idx="66">
                    <c:v>2010</c:v>
                  </c:pt>
                  <c:pt idx="67">
                    <c:v>2011</c:v>
                  </c:pt>
                  <c:pt idx="68">
                    <c:v>2012</c:v>
                  </c:pt>
                  <c:pt idx="69">
                    <c:v>2013</c:v>
                  </c:pt>
                  <c:pt idx="70">
                    <c:v>2014</c:v>
                  </c:pt>
                  <c:pt idx="71">
                    <c:v>2015</c:v>
                  </c:pt>
                  <c:pt idx="72">
                    <c:v>2016</c:v>
                  </c:pt>
                  <c:pt idx="73">
                    <c:v>2017</c:v>
                  </c:pt>
                  <c:pt idx="74">
                    <c:v>2018</c:v>
                  </c:pt>
                  <c:pt idx="75">
                    <c:v>2019</c:v>
                  </c:pt>
                  <c:pt idx="76">
                    <c:v>2020</c:v>
                  </c:pt>
                </c:lvl>
                <c:lvl>
                  <c:pt idx="0">
                    <c:v>First-Party OS/Applications</c:v>
                  </c:pt>
                  <c:pt idx="11">
                    <c:v>First-Party Firmware</c:v>
                  </c:pt>
                  <c:pt idx="22">
                    <c:v>Third-Party Application</c:v>
                  </c:pt>
                  <c:pt idx="33">
                    <c:v>Third-Party Firmware</c:v>
                  </c:pt>
                  <c:pt idx="44">
                    <c:v>OSS</c:v>
                  </c:pt>
                  <c:pt idx="55">
                    <c:v>Attacker Application</c:v>
                  </c:pt>
                  <c:pt idx="66">
                    <c:v>Unknown/NA</c:v>
                  </c:pt>
                </c:lvl>
              </c:multiLvlStrCache>
            </c:multiLvlStrRef>
          </c:cat>
          <c:val>
            <c:numRef>
              <c:f>'Chart Tables'!$I$107:$I$183</c:f>
              <c:numCache>
                <c:formatCode>General</c:formatCode>
                <c:ptCount val="77"/>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1</c:v>
                </c:pt>
                <c:pt idx="23">
                  <c:v>0</c:v>
                </c:pt>
                <c:pt idx="24">
                  <c:v>0</c:v>
                </c:pt>
                <c:pt idx="25">
                  <c:v>0</c:v>
                </c:pt>
                <c:pt idx="26">
                  <c:v>0</c:v>
                </c:pt>
                <c:pt idx="27">
                  <c:v>1</c:v>
                </c:pt>
                <c:pt idx="28">
                  <c:v>0</c:v>
                </c:pt>
                <c:pt idx="29">
                  <c:v>1</c:v>
                </c:pt>
                <c:pt idx="30">
                  <c:v>0</c:v>
                </c:pt>
                <c:pt idx="31">
                  <c:v>0</c:v>
                </c:pt>
                <c:pt idx="32">
                  <c:v>0</c:v>
                </c:pt>
                <c:pt idx="33">
                  <c:v>1</c:v>
                </c:pt>
                <c:pt idx="34">
                  <c:v>0</c:v>
                </c:pt>
                <c:pt idx="35">
                  <c:v>0</c:v>
                </c:pt>
                <c:pt idx="36">
                  <c:v>0</c:v>
                </c:pt>
                <c:pt idx="37">
                  <c:v>0</c:v>
                </c:pt>
                <c:pt idx="38">
                  <c:v>1</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1</c:v>
                </c:pt>
                <c:pt idx="75">
                  <c:v>0</c:v>
                </c:pt>
                <c:pt idx="76">
                  <c:v>0</c:v>
                </c:pt>
              </c:numCache>
            </c:numRef>
          </c:val>
          <c:extLst>
            <c:ext xmlns:c16="http://schemas.microsoft.com/office/drawing/2014/chart" uri="{C3380CC4-5D6E-409C-BE32-E72D297353CC}">
              <c16:uniqueId val="{00000005-A408-4512-8BB1-F6B67050E537}"/>
            </c:ext>
          </c:extLst>
        </c:ser>
        <c:ser>
          <c:idx val="6"/>
          <c:order val="6"/>
          <c:tx>
            <c:strRef>
              <c:f>'Chart Tables'!$J$106</c:f>
              <c:strCache>
                <c:ptCount val="1"/>
                <c:pt idx="0">
                  <c:v>Hardware Component</c:v>
                </c:pt>
              </c:strCache>
            </c:strRef>
          </c:tx>
          <c:spPr>
            <a:solidFill>
              <a:schemeClr val="accent1">
                <a:lumMod val="60000"/>
              </a:schemeClr>
            </a:solidFill>
            <a:ln>
              <a:noFill/>
            </a:ln>
            <a:effectLst/>
          </c:spPr>
          <c:invertIfNegative val="0"/>
          <c:cat>
            <c:multiLvlStrRef>
              <c:f>'Chart Tables'!$B$107:$C$185</c:f>
              <c:multiLvlStrCache>
                <c:ptCount val="77"/>
                <c:lvl>
                  <c:pt idx="0">
                    <c:v>2010</c:v>
                  </c:pt>
                  <c:pt idx="1">
                    <c:v>2011</c:v>
                  </c:pt>
                  <c:pt idx="2">
                    <c:v>2012</c:v>
                  </c:pt>
                  <c:pt idx="3">
                    <c:v>2013</c:v>
                  </c:pt>
                  <c:pt idx="4">
                    <c:v>2014</c:v>
                  </c:pt>
                  <c:pt idx="5">
                    <c:v>2015</c:v>
                  </c:pt>
                  <c:pt idx="6">
                    <c:v>2016</c:v>
                  </c:pt>
                  <c:pt idx="7">
                    <c:v>2017</c:v>
                  </c:pt>
                  <c:pt idx="8">
                    <c:v>2018</c:v>
                  </c:pt>
                  <c:pt idx="9">
                    <c:v>2019</c:v>
                  </c:pt>
                  <c:pt idx="10">
                    <c:v>2020</c:v>
                  </c:pt>
                  <c:pt idx="11">
                    <c:v>2010</c:v>
                  </c:pt>
                  <c:pt idx="12">
                    <c:v>2011</c:v>
                  </c:pt>
                  <c:pt idx="13">
                    <c:v>2012</c:v>
                  </c:pt>
                  <c:pt idx="14">
                    <c:v>2013</c:v>
                  </c:pt>
                  <c:pt idx="15">
                    <c:v>2014</c:v>
                  </c:pt>
                  <c:pt idx="16">
                    <c:v>2015</c:v>
                  </c:pt>
                  <c:pt idx="17">
                    <c:v>2016</c:v>
                  </c:pt>
                  <c:pt idx="18">
                    <c:v>2017</c:v>
                  </c:pt>
                  <c:pt idx="19">
                    <c:v>2018</c:v>
                  </c:pt>
                  <c:pt idx="20">
                    <c:v>2019</c:v>
                  </c:pt>
                  <c:pt idx="21">
                    <c:v>2020</c:v>
                  </c:pt>
                  <c:pt idx="22">
                    <c:v>2010</c:v>
                  </c:pt>
                  <c:pt idx="23">
                    <c:v>2011</c:v>
                  </c:pt>
                  <c:pt idx="24">
                    <c:v>2012</c:v>
                  </c:pt>
                  <c:pt idx="25">
                    <c:v>2013</c:v>
                  </c:pt>
                  <c:pt idx="26">
                    <c:v>2014</c:v>
                  </c:pt>
                  <c:pt idx="27">
                    <c:v>2015</c:v>
                  </c:pt>
                  <c:pt idx="28">
                    <c:v>2016</c:v>
                  </c:pt>
                  <c:pt idx="29">
                    <c:v>2017</c:v>
                  </c:pt>
                  <c:pt idx="30">
                    <c:v>2018</c:v>
                  </c:pt>
                  <c:pt idx="31">
                    <c:v>2019</c:v>
                  </c:pt>
                  <c:pt idx="32">
                    <c:v>2020</c:v>
                  </c:pt>
                  <c:pt idx="33">
                    <c:v>2010</c:v>
                  </c:pt>
                  <c:pt idx="34">
                    <c:v>2011</c:v>
                  </c:pt>
                  <c:pt idx="35">
                    <c:v>2012</c:v>
                  </c:pt>
                  <c:pt idx="36">
                    <c:v>2013</c:v>
                  </c:pt>
                  <c:pt idx="37">
                    <c:v>2014</c:v>
                  </c:pt>
                  <c:pt idx="38">
                    <c:v>2015</c:v>
                  </c:pt>
                  <c:pt idx="39">
                    <c:v>2016</c:v>
                  </c:pt>
                  <c:pt idx="40">
                    <c:v>2017</c:v>
                  </c:pt>
                  <c:pt idx="41">
                    <c:v>2018</c:v>
                  </c:pt>
                  <c:pt idx="42">
                    <c:v>2019</c:v>
                  </c:pt>
                  <c:pt idx="43">
                    <c:v>2020</c:v>
                  </c:pt>
                  <c:pt idx="44">
                    <c:v>2010</c:v>
                  </c:pt>
                  <c:pt idx="45">
                    <c:v>2011</c:v>
                  </c:pt>
                  <c:pt idx="46">
                    <c:v>2012</c:v>
                  </c:pt>
                  <c:pt idx="47">
                    <c:v>2013</c:v>
                  </c:pt>
                  <c:pt idx="48">
                    <c:v>2014</c:v>
                  </c:pt>
                  <c:pt idx="49">
                    <c:v>2015</c:v>
                  </c:pt>
                  <c:pt idx="50">
                    <c:v>2016</c:v>
                  </c:pt>
                  <c:pt idx="51">
                    <c:v>2017</c:v>
                  </c:pt>
                  <c:pt idx="52">
                    <c:v>2018</c:v>
                  </c:pt>
                  <c:pt idx="53">
                    <c:v>2019</c:v>
                  </c:pt>
                  <c:pt idx="54">
                    <c:v>2020</c:v>
                  </c:pt>
                  <c:pt idx="55">
                    <c:v>2010</c:v>
                  </c:pt>
                  <c:pt idx="56">
                    <c:v>2011</c:v>
                  </c:pt>
                  <c:pt idx="57">
                    <c:v>2012</c:v>
                  </c:pt>
                  <c:pt idx="58">
                    <c:v>2013</c:v>
                  </c:pt>
                  <c:pt idx="59">
                    <c:v>2014</c:v>
                  </c:pt>
                  <c:pt idx="60">
                    <c:v>2015</c:v>
                  </c:pt>
                  <c:pt idx="61">
                    <c:v>2016</c:v>
                  </c:pt>
                  <c:pt idx="62">
                    <c:v>2017</c:v>
                  </c:pt>
                  <c:pt idx="63">
                    <c:v>2018</c:v>
                  </c:pt>
                  <c:pt idx="64">
                    <c:v>2019</c:v>
                  </c:pt>
                  <c:pt idx="65">
                    <c:v>2020</c:v>
                  </c:pt>
                  <c:pt idx="66">
                    <c:v>2010</c:v>
                  </c:pt>
                  <c:pt idx="67">
                    <c:v>2011</c:v>
                  </c:pt>
                  <c:pt idx="68">
                    <c:v>2012</c:v>
                  </c:pt>
                  <c:pt idx="69">
                    <c:v>2013</c:v>
                  </c:pt>
                  <c:pt idx="70">
                    <c:v>2014</c:v>
                  </c:pt>
                  <c:pt idx="71">
                    <c:v>2015</c:v>
                  </c:pt>
                  <c:pt idx="72">
                    <c:v>2016</c:v>
                  </c:pt>
                  <c:pt idx="73">
                    <c:v>2017</c:v>
                  </c:pt>
                  <c:pt idx="74">
                    <c:v>2018</c:v>
                  </c:pt>
                  <c:pt idx="75">
                    <c:v>2019</c:v>
                  </c:pt>
                  <c:pt idx="76">
                    <c:v>2020</c:v>
                  </c:pt>
                </c:lvl>
                <c:lvl>
                  <c:pt idx="0">
                    <c:v>First-Party OS/Applications</c:v>
                  </c:pt>
                  <c:pt idx="11">
                    <c:v>First-Party Firmware</c:v>
                  </c:pt>
                  <c:pt idx="22">
                    <c:v>Third-Party Application</c:v>
                  </c:pt>
                  <c:pt idx="33">
                    <c:v>Third-Party Firmware</c:v>
                  </c:pt>
                  <c:pt idx="44">
                    <c:v>OSS</c:v>
                  </c:pt>
                  <c:pt idx="55">
                    <c:v>Attacker Application</c:v>
                  </c:pt>
                  <c:pt idx="66">
                    <c:v>Unknown/NA</c:v>
                  </c:pt>
                </c:lvl>
              </c:multiLvlStrCache>
            </c:multiLvlStrRef>
          </c:cat>
          <c:val>
            <c:numRef>
              <c:f>'Chart Tables'!$J$107:$J$183</c:f>
              <c:numCache>
                <c:formatCode>General</c:formatCode>
                <c:ptCount val="77"/>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1</c:v>
                </c:pt>
                <c:pt idx="23">
                  <c:v>0</c:v>
                </c:pt>
                <c:pt idx="24">
                  <c:v>0</c:v>
                </c:pt>
                <c:pt idx="25">
                  <c:v>0</c:v>
                </c:pt>
                <c:pt idx="26">
                  <c:v>0</c:v>
                </c:pt>
                <c:pt idx="27">
                  <c:v>1</c:v>
                </c:pt>
                <c:pt idx="28">
                  <c:v>0</c:v>
                </c:pt>
                <c:pt idx="29">
                  <c:v>0</c:v>
                </c:pt>
                <c:pt idx="30">
                  <c:v>0</c:v>
                </c:pt>
                <c:pt idx="31">
                  <c:v>0</c:v>
                </c:pt>
                <c:pt idx="32">
                  <c:v>0</c:v>
                </c:pt>
                <c:pt idx="33">
                  <c:v>1</c:v>
                </c:pt>
                <c:pt idx="34">
                  <c:v>0</c:v>
                </c:pt>
                <c:pt idx="35">
                  <c:v>0</c:v>
                </c:pt>
                <c:pt idx="36">
                  <c:v>1</c:v>
                </c:pt>
                <c:pt idx="37">
                  <c:v>0</c:v>
                </c:pt>
                <c:pt idx="38">
                  <c:v>1</c:v>
                </c:pt>
                <c:pt idx="39">
                  <c:v>0</c:v>
                </c:pt>
                <c:pt idx="40">
                  <c:v>0</c:v>
                </c:pt>
                <c:pt idx="41">
                  <c:v>0</c:v>
                </c:pt>
                <c:pt idx="42">
                  <c:v>0</c:v>
                </c:pt>
                <c:pt idx="43">
                  <c:v>1</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1</c:v>
                </c:pt>
                <c:pt idx="75">
                  <c:v>0</c:v>
                </c:pt>
                <c:pt idx="76">
                  <c:v>0</c:v>
                </c:pt>
              </c:numCache>
            </c:numRef>
          </c:val>
          <c:extLst>
            <c:ext xmlns:c16="http://schemas.microsoft.com/office/drawing/2014/chart" uri="{C3380CC4-5D6E-409C-BE32-E72D297353CC}">
              <c16:uniqueId val="{00000006-A408-4512-8BB1-F6B67050E537}"/>
            </c:ext>
          </c:extLst>
        </c:ser>
        <c:ser>
          <c:idx val="7"/>
          <c:order val="7"/>
          <c:tx>
            <c:strRef>
              <c:f>'Chart Tables'!$K$106</c:f>
              <c:strCache>
                <c:ptCount val="1"/>
                <c:pt idx="0">
                  <c:v>Direct Download</c:v>
                </c:pt>
              </c:strCache>
            </c:strRef>
          </c:tx>
          <c:spPr>
            <a:solidFill>
              <a:schemeClr val="accent2">
                <a:lumMod val="60000"/>
              </a:schemeClr>
            </a:solidFill>
            <a:ln>
              <a:noFill/>
            </a:ln>
            <a:effectLst/>
          </c:spPr>
          <c:invertIfNegative val="0"/>
          <c:cat>
            <c:multiLvlStrRef>
              <c:f>'Chart Tables'!$B$107:$C$185</c:f>
              <c:multiLvlStrCache>
                <c:ptCount val="77"/>
                <c:lvl>
                  <c:pt idx="0">
                    <c:v>2010</c:v>
                  </c:pt>
                  <c:pt idx="1">
                    <c:v>2011</c:v>
                  </c:pt>
                  <c:pt idx="2">
                    <c:v>2012</c:v>
                  </c:pt>
                  <c:pt idx="3">
                    <c:v>2013</c:v>
                  </c:pt>
                  <c:pt idx="4">
                    <c:v>2014</c:v>
                  </c:pt>
                  <c:pt idx="5">
                    <c:v>2015</c:v>
                  </c:pt>
                  <c:pt idx="6">
                    <c:v>2016</c:v>
                  </c:pt>
                  <c:pt idx="7">
                    <c:v>2017</c:v>
                  </c:pt>
                  <c:pt idx="8">
                    <c:v>2018</c:v>
                  </c:pt>
                  <c:pt idx="9">
                    <c:v>2019</c:v>
                  </c:pt>
                  <c:pt idx="10">
                    <c:v>2020</c:v>
                  </c:pt>
                  <c:pt idx="11">
                    <c:v>2010</c:v>
                  </c:pt>
                  <c:pt idx="12">
                    <c:v>2011</c:v>
                  </c:pt>
                  <c:pt idx="13">
                    <c:v>2012</c:v>
                  </c:pt>
                  <c:pt idx="14">
                    <c:v>2013</c:v>
                  </c:pt>
                  <c:pt idx="15">
                    <c:v>2014</c:v>
                  </c:pt>
                  <c:pt idx="16">
                    <c:v>2015</c:v>
                  </c:pt>
                  <c:pt idx="17">
                    <c:v>2016</c:v>
                  </c:pt>
                  <c:pt idx="18">
                    <c:v>2017</c:v>
                  </c:pt>
                  <c:pt idx="19">
                    <c:v>2018</c:v>
                  </c:pt>
                  <c:pt idx="20">
                    <c:v>2019</c:v>
                  </c:pt>
                  <c:pt idx="21">
                    <c:v>2020</c:v>
                  </c:pt>
                  <c:pt idx="22">
                    <c:v>2010</c:v>
                  </c:pt>
                  <c:pt idx="23">
                    <c:v>2011</c:v>
                  </c:pt>
                  <c:pt idx="24">
                    <c:v>2012</c:v>
                  </c:pt>
                  <c:pt idx="25">
                    <c:v>2013</c:v>
                  </c:pt>
                  <c:pt idx="26">
                    <c:v>2014</c:v>
                  </c:pt>
                  <c:pt idx="27">
                    <c:v>2015</c:v>
                  </c:pt>
                  <c:pt idx="28">
                    <c:v>2016</c:v>
                  </c:pt>
                  <c:pt idx="29">
                    <c:v>2017</c:v>
                  </c:pt>
                  <c:pt idx="30">
                    <c:v>2018</c:v>
                  </c:pt>
                  <c:pt idx="31">
                    <c:v>2019</c:v>
                  </c:pt>
                  <c:pt idx="32">
                    <c:v>2020</c:v>
                  </c:pt>
                  <c:pt idx="33">
                    <c:v>2010</c:v>
                  </c:pt>
                  <c:pt idx="34">
                    <c:v>2011</c:v>
                  </c:pt>
                  <c:pt idx="35">
                    <c:v>2012</c:v>
                  </c:pt>
                  <c:pt idx="36">
                    <c:v>2013</c:v>
                  </c:pt>
                  <c:pt idx="37">
                    <c:v>2014</c:v>
                  </c:pt>
                  <c:pt idx="38">
                    <c:v>2015</c:v>
                  </c:pt>
                  <c:pt idx="39">
                    <c:v>2016</c:v>
                  </c:pt>
                  <c:pt idx="40">
                    <c:v>2017</c:v>
                  </c:pt>
                  <c:pt idx="41">
                    <c:v>2018</c:v>
                  </c:pt>
                  <c:pt idx="42">
                    <c:v>2019</c:v>
                  </c:pt>
                  <c:pt idx="43">
                    <c:v>2020</c:v>
                  </c:pt>
                  <c:pt idx="44">
                    <c:v>2010</c:v>
                  </c:pt>
                  <c:pt idx="45">
                    <c:v>2011</c:v>
                  </c:pt>
                  <c:pt idx="46">
                    <c:v>2012</c:v>
                  </c:pt>
                  <c:pt idx="47">
                    <c:v>2013</c:v>
                  </c:pt>
                  <c:pt idx="48">
                    <c:v>2014</c:v>
                  </c:pt>
                  <c:pt idx="49">
                    <c:v>2015</c:v>
                  </c:pt>
                  <c:pt idx="50">
                    <c:v>2016</c:v>
                  </c:pt>
                  <c:pt idx="51">
                    <c:v>2017</c:v>
                  </c:pt>
                  <c:pt idx="52">
                    <c:v>2018</c:v>
                  </c:pt>
                  <c:pt idx="53">
                    <c:v>2019</c:v>
                  </c:pt>
                  <c:pt idx="54">
                    <c:v>2020</c:v>
                  </c:pt>
                  <c:pt idx="55">
                    <c:v>2010</c:v>
                  </c:pt>
                  <c:pt idx="56">
                    <c:v>2011</c:v>
                  </c:pt>
                  <c:pt idx="57">
                    <c:v>2012</c:v>
                  </c:pt>
                  <c:pt idx="58">
                    <c:v>2013</c:v>
                  </c:pt>
                  <c:pt idx="59">
                    <c:v>2014</c:v>
                  </c:pt>
                  <c:pt idx="60">
                    <c:v>2015</c:v>
                  </c:pt>
                  <c:pt idx="61">
                    <c:v>2016</c:v>
                  </c:pt>
                  <c:pt idx="62">
                    <c:v>2017</c:v>
                  </c:pt>
                  <c:pt idx="63">
                    <c:v>2018</c:v>
                  </c:pt>
                  <c:pt idx="64">
                    <c:v>2019</c:v>
                  </c:pt>
                  <c:pt idx="65">
                    <c:v>2020</c:v>
                  </c:pt>
                  <c:pt idx="66">
                    <c:v>2010</c:v>
                  </c:pt>
                  <c:pt idx="67">
                    <c:v>2011</c:v>
                  </c:pt>
                  <c:pt idx="68">
                    <c:v>2012</c:v>
                  </c:pt>
                  <c:pt idx="69">
                    <c:v>2013</c:v>
                  </c:pt>
                  <c:pt idx="70">
                    <c:v>2014</c:v>
                  </c:pt>
                  <c:pt idx="71">
                    <c:v>2015</c:v>
                  </c:pt>
                  <c:pt idx="72">
                    <c:v>2016</c:v>
                  </c:pt>
                  <c:pt idx="73">
                    <c:v>2017</c:v>
                  </c:pt>
                  <c:pt idx="74">
                    <c:v>2018</c:v>
                  </c:pt>
                  <c:pt idx="75">
                    <c:v>2019</c:v>
                  </c:pt>
                  <c:pt idx="76">
                    <c:v>2020</c:v>
                  </c:pt>
                </c:lvl>
                <c:lvl>
                  <c:pt idx="0">
                    <c:v>First-Party OS/Applications</c:v>
                  </c:pt>
                  <c:pt idx="11">
                    <c:v>First-Party Firmware</c:v>
                  </c:pt>
                  <c:pt idx="22">
                    <c:v>Third-Party Application</c:v>
                  </c:pt>
                  <c:pt idx="33">
                    <c:v>Third-Party Firmware</c:v>
                  </c:pt>
                  <c:pt idx="44">
                    <c:v>OSS</c:v>
                  </c:pt>
                  <c:pt idx="55">
                    <c:v>Attacker Application</c:v>
                  </c:pt>
                  <c:pt idx="66">
                    <c:v>Unknown/NA</c:v>
                  </c:pt>
                </c:lvl>
              </c:multiLvlStrCache>
            </c:multiLvlStrRef>
          </c:cat>
          <c:val>
            <c:numRef>
              <c:f>'Chart Tables'!$K$107:$K$183</c:f>
              <c:numCache>
                <c:formatCode>General</c:formatCode>
                <c:ptCount val="77"/>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1</c:v>
                </c:pt>
                <c:pt idx="30">
                  <c:v>1</c:v>
                </c:pt>
                <c:pt idx="31">
                  <c:v>0</c:v>
                </c:pt>
                <c:pt idx="32">
                  <c:v>4</c:v>
                </c:pt>
                <c:pt idx="33">
                  <c:v>0</c:v>
                </c:pt>
                <c:pt idx="34">
                  <c:v>0</c:v>
                </c:pt>
                <c:pt idx="35">
                  <c:v>0</c:v>
                </c:pt>
                <c:pt idx="36">
                  <c:v>1</c:v>
                </c:pt>
                <c:pt idx="37">
                  <c:v>0</c:v>
                </c:pt>
                <c:pt idx="38">
                  <c:v>0</c:v>
                </c:pt>
                <c:pt idx="39">
                  <c:v>0</c:v>
                </c:pt>
                <c:pt idx="40">
                  <c:v>0</c:v>
                </c:pt>
                <c:pt idx="41">
                  <c:v>0</c:v>
                </c:pt>
                <c:pt idx="42">
                  <c:v>0</c:v>
                </c:pt>
                <c:pt idx="43">
                  <c:v>0</c:v>
                </c:pt>
                <c:pt idx="44">
                  <c:v>0</c:v>
                </c:pt>
                <c:pt idx="45">
                  <c:v>0</c:v>
                </c:pt>
                <c:pt idx="46">
                  <c:v>0</c:v>
                </c:pt>
                <c:pt idx="47">
                  <c:v>0</c:v>
                </c:pt>
                <c:pt idx="48">
                  <c:v>0</c:v>
                </c:pt>
                <c:pt idx="49">
                  <c:v>0</c:v>
                </c:pt>
                <c:pt idx="50">
                  <c:v>2</c:v>
                </c:pt>
                <c:pt idx="51">
                  <c:v>0</c:v>
                </c:pt>
                <c:pt idx="52">
                  <c:v>2</c:v>
                </c:pt>
                <c:pt idx="53">
                  <c:v>0</c:v>
                </c:pt>
                <c:pt idx="54">
                  <c:v>1</c:v>
                </c:pt>
                <c:pt idx="55">
                  <c:v>0</c:v>
                </c:pt>
                <c:pt idx="56">
                  <c:v>0</c:v>
                </c:pt>
                <c:pt idx="57">
                  <c:v>0</c:v>
                </c:pt>
                <c:pt idx="58">
                  <c:v>0</c:v>
                </c:pt>
                <c:pt idx="59">
                  <c:v>0</c:v>
                </c:pt>
                <c:pt idx="60">
                  <c:v>0</c:v>
                </c:pt>
                <c:pt idx="61">
                  <c:v>0</c:v>
                </c:pt>
                <c:pt idx="62">
                  <c:v>0</c:v>
                </c:pt>
                <c:pt idx="63">
                  <c:v>2</c:v>
                </c:pt>
                <c:pt idx="64">
                  <c:v>0</c:v>
                </c:pt>
                <c:pt idx="65">
                  <c:v>1</c:v>
                </c:pt>
                <c:pt idx="66">
                  <c:v>0</c:v>
                </c:pt>
                <c:pt idx="67">
                  <c:v>0</c:v>
                </c:pt>
                <c:pt idx="68">
                  <c:v>0</c:v>
                </c:pt>
                <c:pt idx="69">
                  <c:v>0</c:v>
                </c:pt>
                <c:pt idx="70">
                  <c:v>0</c:v>
                </c:pt>
                <c:pt idx="71">
                  <c:v>0</c:v>
                </c:pt>
                <c:pt idx="72">
                  <c:v>0</c:v>
                </c:pt>
                <c:pt idx="73">
                  <c:v>0</c:v>
                </c:pt>
                <c:pt idx="74">
                  <c:v>1</c:v>
                </c:pt>
                <c:pt idx="75">
                  <c:v>0</c:v>
                </c:pt>
                <c:pt idx="76">
                  <c:v>0</c:v>
                </c:pt>
              </c:numCache>
            </c:numRef>
          </c:val>
          <c:extLst>
            <c:ext xmlns:c16="http://schemas.microsoft.com/office/drawing/2014/chart" uri="{C3380CC4-5D6E-409C-BE32-E72D297353CC}">
              <c16:uniqueId val="{00000007-A408-4512-8BB1-F6B67050E537}"/>
            </c:ext>
          </c:extLst>
        </c:ser>
        <c:ser>
          <c:idx val="8"/>
          <c:order val="8"/>
          <c:tx>
            <c:strRef>
              <c:f>'Chart Tables'!$L$106</c:f>
              <c:strCache>
                <c:ptCount val="1"/>
                <c:pt idx="0">
                  <c:v>Phishing</c:v>
                </c:pt>
              </c:strCache>
            </c:strRef>
          </c:tx>
          <c:spPr>
            <a:solidFill>
              <a:schemeClr val="accent3">
                <a:lumMod val="60000"/>
              </a:schemeClr>
            </a:solidFill>
            <a:ln>
              <a:noFill/>
            </a:ln>
            <a:effectLst/>
          </c:spPr>
          <c:invertIfNegative val="0"/>
          <c:cat>
            <c:multiLvlStrRef>
              <c:f>'Chart Tables'!$B$107:$C$185</c:f>
              <c:multiLvlStrCache>
                <c:ptCount val="77"/>
                <c:lvl>
                  <c:pt idx="0">
                    <c:v>2010</c:v>
                  </c:pt>
                  <c:pt idx="1">
                    <c:v>2011</c:v>
                  </c:pt>
                  <c:pt idx="2">
                    <c:v>2012</c:v>
                  </c:pt>
                  <c:pt idx="3">
                    <c:v>2013</c:v>
                  </c:pt>
                  <c:pt idx="4">
                    <c:v>2014</c:v>
                  </c:pt>
                  <c:pt idx="5">
                    <c:v>2015</c:v>
                  </c:pt>
                  <c:pt idx="6">
                    <c:v>2016</c:v>
                  </c:pt>
                  <c:pt idx="7">
                    <c:v>2017</c:v>
                  </c:pt>
                  <c:pt idx="8">
                    <c:v>2018</c:v>
                  </c:pt>
                  <c:pt idx="9">
                    <c:v>2019</c:v>
                  </c:pt>
                  <c:pt idx="10">
                    <c:v>2020</c:v>
                  </c:pt>
                  <c:pt idx="11">
                    <c:v>2010</c:v>
                  </c:pt>
                  <c:pt idx="12">
                    <c:v>2011</c:v>
                  </c:pt>
                  <c:pt idx="13">
                    <c:v>2012</c:v>
                  </c:pt>
                  <c:pt idx="14">
                    <c:v>2013</c:v>
                  </c:pt>
                  <c:pt idx="15">
                    <c:v>2014</c:v>
                  </c:pt>
                  <c:pt idx="16">
                    <c:v>2015</c:v>
                  </c:pt>
                  <c:pt idx="17">
                    <c:v>2016</c:v>
                  </c:pt>
                  <c:pt idx="18">
                    <c:v>2017</c:v>
                  </c:pt>
                  <c:pt idx="19">
                    <c:v>2018</c:v>
                  </c:pt>
                  <c:pt idx="20">
                    <c:v>2019</c:v>
                  </c:pt>
                  <c:pt idx="21">
                    <c:v>2020</c:v>
                  </c:pt>
                  <c:pt idx="22">
                    <c:v>2010</c:v>
                  </c:pt>
                  <c:pt idx="23">
                    <c:v>2011</c:v>
                  </c:pt>
                  <c:pt idx="24">
                    <c:v>2012</c:v>
                  </c:pt>
                  <c:pt idx="25">
                    <c:v>2013</c:v>
                  </c:pt>
                  <c:pt idx="26">
                    <c:v>2014</c:v>
                  </c:pt>
                  <c:pt idx="27">
                    <c:v>2015</c:v>
                  </c:pt>
                  <c:pt idx="28">
                    <c:v>2016</c:v>
                  </c:pt>
                  <c:pt idx="29">
                    <c:v>2017</c:v>
                  </c:pt>
                  <c:pt idx="30">
                    <c:v>2018</c:v>
                  </c:pt>
                  <c:pt idx="31">
                    <c:v>2019</c:v>
                  </c:pt>
                  <c:pt idx="32">
                    <c:v>2020</c:v>
                  </c:pt>
                  <c:pt idx="33">
                    <c:v>2010</c:v>
                  </c:pt>
                  <c:pt idx="34">
                    <c:v>2011</c:v>
                  </c:pt>
                  <c:pt idx="35">
                    <c:v>2012</c:v>
                  </c:pt>
                  <c:pt idx="36">
                    <c:v>2013</c:v>
                  </c:pt>
                  <c:pt idx="37">
                    <c:v>2014</c:v>
                  </c:pt>
                  <c:pt idx="38">
                    <c:v>2015</c:v>
                  </c:pt>
                  <c:pt idx="39">
                    <c:v>2016</c:v>
                  </c:pt>
                  <c:pt idx="40">
                    <c:v>2017</c:v>
                  </c:pt>
                  <c:pt idx="41">
                    <c:v>2018</c:v>
                  </c:pt>
                  <c:pt idx="42">
                    <c:v>2019</c:v>
                  </c:pt>
                  <c:pt idx="43">
                    <c:v>2020</c:v>
                  </c:pt>
                  <c:pt idx="44">
                    <c:v>2010</c:v>
                  </c:pt>
                  <c:pt idx="45">
                    <c:v>2011</c:v>
                  </c:pt>
                  <c:pt idx="46">
                    <c:v>2012</c:v>
                  </c:pt>
                  <c:pt idx="47">
                    <c:v>2013</c:v>
                  </c:pt>
                  <c:pt idx="48">
                    <c:v>2014</c:v>
                  </c:pt>
                  <c:pt idx="49">
                    <c:v>2015</c:v>
                  </c:pt>
                  <c:pt idx="50">
                    <c:v>2016</c:v>
                  </c:pt>
                  <c:pt idx="51">
                    <c:v>2017</c:v>
                  </c:pt>
                  <c:pt idx="52">
                    <c:v>2018</c:v>
                  </c:pt>
                  <c:pt idx="53">
                    <c:v>2019</c:v>
                  </c:pt>
                  <c:pt idx="54">
                    <c:v>2020</c:v>
                  </c:pt>
                  <c:pt idx="55">
                    <c:v>2010</c:v>
                  </c:pt>
                  <c:pt idx="56">
                    <c:v>2011</c:v>
                  </c:pt>
                  <c:pt idx="57">
                    <c:v>2012</c:v>
                  </c:pt>
                  <c:pt idx="58">
                    <c:v>2013</c:v>
                  </c:pt>
                  <c:pt idx="59">
                    <c:v>2014</c:v>
                  </c:pt>
                  <c:pt idx="60">
                    <c:v>2015</c:v>
                  </c:pt>
                  <c:pt idx="61">
                    <c:v>2016</c:v>
                  </c:pt>
                  <c:pt idx="62">
                    <c:v>2017</c:v>
                  </c:pt>
                  <c:pt idx="63">
                    <c:v>2018</c:v>
                  </c:pt>
                  <c:pt idx="64">
                    <c:v>2019</c:v>
                  </c:pt>
                  <c:pt idx="65">
                    <c:v>2020</c:v>
                  </c:pt>
                  <c:pt idx="66">
                    <c:v>2010</c:v>
                  </c:pt>
                  <c:pt idx="67">
                    <c:v>2011</c:v>
                  </c:pt>
                  <c:pt idx="68">
                    <c:v>2012</c:v>
                  </c:pt>
                  <c:pt idx="69">
                    <c:v>2013</c:v>
                  </c:pt>
                  <c:pt idx="70">
                    <c:v>2014</c:v>
                  </c:pt>
                  <c:pt idx="71">
                    <c:v>2015</c:v>
                  </c:pt>
                  <c:pt idx="72">
                    <c:v>2016</c:v>
                  </c:pt>
                  <c:pt idx="73">
                    <c:v>2017</c:v>
                  </c:pt>
                  <c:pt idx="74">
                    <c:v>2018</c:v>
                  </c:pt>
                  <c:pt idx="75">
                    <c:v>2019</c:v>
                  </c:pt>
                  <c:pt idx="76">
                    <c:v>2020</c:v>
                  </c:pt>
                </c:lvl>
                <c:lvl>
                  <c:pt idx="0">
                    <c:v>First-Party OS/Applications</c:v>
                  </c:pt>
                  <c:pt idx="11">
                    <c:v>First-Party Firmware</c:v>
                  </c:pt>
                  <c:pt idx="22">
                    <c:v>Third-Party Application</c:v>
                  </c:pt>
                  <c:pt idx="33">
                    <c:v>Third-Party Firmware</c:v>
                  </c:pt>
                  <c:pt idx="44">
                    <c:v>OSS</c:v>
                  </c:pt>
                  <c:pt idx="55">
                    <c:v>Attacker Application</c:v>
                  </c:pt>
                  <c:pt idx="66">
                    <c:v>Unknown/NA</c:v>
                  </c:pt>
                </c:lvl>
              </c:multiLvlStrCache>
            </c:multiLvlStrRef>
          </c:cat>
          <c:val>
            <c:numRef>
              <c:f>'Chart Tables'!$L$107:$L$183</c:f>
              <c:numCache>
                <c:formatCode>General</c:formatCode>
                <c:ptCount val="77"/>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2</c:v>
                </c:pt>
                <c:pt idx="28">
                  <c:v>0</c:v>
                </c:pt>
                <c:pt idx="29">
                  <c:v>0</c:v>
                </c:pt>
                <c:pt idx="30">
                  <c:v>0</c:v>
                </c:pt>
                <c:pt idx="31">
                  <c:v>0</c:v>
                </c:pt>
                <c:pt idx="32">
                  <c:v>1</c:v>
                </c:pt>
                <c:pt idx="33">
                  <c:v>0</c:v>
                </c:pt>
                <c:pt idx="34">
                  <c:v>0</c:v>
                </c:pt>
                <c:pt idx="35">
                  <c:v>0</c:v>
                </c:pt>
                <c:pt idx="36">
                  <c:v>0</c:v>
                </c:pt>
                <c:pt idx="37">
                  <c:v>0</c:v>
                </c:pt>
                <c:pt idx="38">
                  <c:v>1</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1</c:v>
                </c:pt>
                <c:pt idx="62">
                  <c:v>0</c:v>
                </c:pt>
                <c:pt idx="63">
                  <c:v>1</c:v>
                </c:pt>
                <c:pt idx="64">
                  <c:v>1</c:v>
                </c:pt>
                <c:pt idx="65">
                  <c:v>0</c:v>
                </c:pt>
                <c:pt idx="66">
                  <c:v>0</c:v>
                </c:pt>
                <c:pt idx="67">
                  <c:v>0</c:v>
                </c:pt>
                <c:pt idx="68">
                  <c:v>0</c:v>
                </c:pt>
                <c:pt idx="69">
                  <c:v>0</c:v>
                </c:pt>
                <c:pt idx="70">
                  <c:v>0</c:v>
                </c:pt>
                <c:pt idx="71">
                  <c:v>0</c:v>
                </c:pt>
                <c:pt idx="72">
                  <c:v>0</c:v>
                </c:pt>
                <c:pt idx="73">
                  <c:v>0</c:v>
                </c:pt>
                <c:pt idx="74">
                  <c:v>0</c:v>
                </c:pt>
                <c:pt idx="75">
                  <c:v>0</c:v>
                </c:pt>
                <c:pt idx="76">
                  <c:v>0</c:v>
                </c:pt>
              </c:numCache>
            </c:numRef>
          </c:val>
          <c:extLst>
            <c:ext xmlns:c16="http://schemas.microsoft.com/office/drawing/2014/chart" uri="{C3380CC4-5D6E-409C-BE32-E72D297353CC}">
              <c16:uniqueId val="{00000008-A408-4512-8BB1-F6B67050E537}"/>
            </c:ext>
          </c:extLst>
        </c:ser>
        <c:ser>
          <c:idx val="9"/>
          <c:order val="9"/>
          <c:tx>
            <c:strRef>
              <c:f>'Chart Tables'!$M$106</c:f>
              <c:strCache>
                <c:ptCount val="1"/>
                <c:pt idx="0">
                  <c:v>Development Software</c:v>
                </c:pt>
              </c:strCache>
            </c:strRef>
          </c:tx>
          <c:spPr>
            <a:solidFill>
              <a:schemeClr val="accent4">
                <a:lumMod val="60000"/>
              </a:schemeClr>
            </a:solidFill>
            <a:ln>
              <a:noFill/>
            </a:ln>
            <a:effectLst/>
          </c:spPr>
          <c:invertIfNegative val="0"/>
          <c:cat>
            <c:multiLvlStrRef>
              <c:f>'Chart Tables'!$B$107:$C$185</c:f>
              <c:multiLvlStrCache>
                <c:ptCount val="77"/>
                <c:lvl>
                  <c:pt idx="0">
                    <c:v>2010</c:v>
                  </c:pt>
                  <c:pt idx="1">
                    <c:v>2011</c:v>
                  </c:pt>
                  <c:pt idx="2">
                    <c:v>2012</c:v>
                  </c:pt>
                  <c:pt idx="3">
                    <c:v>2013</c:v>
                  </c:pt>
                  <c:pt idx="4">
                    <c:v>2014</c:v>
                  </c:pt>
                  <c:pt idx="5">
                    <c:v>2015</c:v>
                  </c:pt>
                  <c:pt idx="6">
                    <c:v>2016</c:v>
                  </c:pt>
                  <c:pt idx="7">
                    <c:v>2017</c:v>
                  </c:pt>
                  <c:pt idx="8">
                    <c:v>2018</c:v>
                  </c:pt>
                  <c:pt idx="9">
                    <c:v>2019</c:v>
                  </c:pt>
                  <c:pt idx="10">
                    <c:v>2020</c:v>
                  </c:pt>
                  <c:pt idx="11">
                    <c:v>2010</c:v>
                  </c:pt>
                  <c:pt idx="12">
                    <c:v>2011</c:v>
                  </c:pt>
                  <c:pt idx="13">
                    <c:v>2012</c:v>
                  </c:pt>
                  <c:pt idx="14">
                    <c:v>2013</c:v>
                  </c:pt>
                  <c:pt idx="15">
                    <c:v>2014</c:v>
                  </c:pt>
                  <c:pt idx="16">
                    <c:v>2015</c:v>
                  </c:pt>
                  <c:pt idx="17">
                    <c:v>2016</c:v>
                  </c:pt>
                  <c:pt idx="18">
                    <c:v>2017</c:v>
                  </c:pt>
                  <c:pt idx="19">
                    <c:v>2018</c:v>
                  </c:pt>
                  <c:pt idx="20">
                    <c:v>2019</c:v>
                  </c:pt>
                  <c:pt idx="21">
                    <c:v>2020</c:v>
                  </c:pt>
                  <c:pt idx="22">
                    <c:v>2010</c:v>
                  </c:pt>
                  <c:pt idx="23">
                    <c:v>2011</c:v>
                  </c:pt>
                  <c:pt idx="24">
                    <c:v>2012</c:v>
                  </c:pt>
                  <c:pt idx="25">
                    <c:v>2013</c:v>
                  </c:pt>
                  <c:pt idx="26">
                    <c:v>2014</c:v>
                  </c:pt>
                  <c:pt idx="27">
                    <c:v>2015</c:v>
                  </c:pt>
                  <c:pt idx="28">
                    <c:v>2016</c:v>
                  </c:pt>
                  <c:pt idx="29">
                    <c:v>2017</c:v>
                  </c:pt>
                  <c:pt idx="30">
                    <c:v>2018</c:v>
                  </c:pt>
                  <c:pt idx="31">
                    <c:v>2019</c:v>
                  </c:pt>
                  <c:pt idx="32">
                    <c:v>2020</c:v>
                  </c:pt>
                  <c:pt idx="33">
                    <c:v>2010</c:v>
                  </c:pt>
                  <c:pt idx="34">
                    <c:v>2011</c:v>
                  </c:pt>
                  <c:pt idx="35">
                    <c:v>2012</c:v>
                  </c:pt>
                  <c:pt idx="36">
                    <c:v>2013</c:v>
                  </c:pt>
                  <c:pt idx="37">
                    <c:v>2014</c:v>
                  </c:pt>
                  <c:pt idx="38">
                    <c:v>2015</c:v>
                  </c:pt>
                  <c:pt idx="39">
                    <c:v>2016</c:v>
                  </c:pt>
                  <c:pt idx="40">
                    <c:v>2017</c:v>
                  </c:pt>
                  <c:pt idx="41">
                    <c:v>2018</c:v>
                  </c:pt>
                  <c:pt idx="42">
                    <c:v>2019</c:v>
                  </c:pt>
                  <c:pt idx="43">
                    <c:v>2020</c:v>
                  </c:pt>
                  <c:pt idx="44">
                    <c:v>2010</c:v>
                  </c:pt>
                  <c:pt idx="45">
                    <c:v>2011</c:v>
                  </c:pt>
                  <c:pt idx="46">
                    <c:v>2012</c:v>
                  </c:pt>
                  <c:pt idx="47">
                    <c:v>2013</c:v>
                  </c:pt>
                  <c:pt idx="48">
                    <c:v>2014</c:v>
                  </c:pt>
                  <c:pt idx="49">
                    <c:v>2015</c:v>
                  </c:pt>
                  <c:pt idx="50">
                    <c:v>2016</c:v>
                  </c:pt>
                  <c:pt idx="51">
                    <c:v>2017</c:v>
                  </c:pt>
                  <c:pt idx="52">
                    <c:v>2018</c:v>
                  </c:pt>
                  <c:pt idx="53">
                    <c:v>2019</c:v>
                  </c:pt>
                  <c:pt idx="54">
                    <c:v>2020</c:v>
                  </c:pt>
                  <c:pt idx="55">
                    <c:v>2010</c:v>
                  </c:pt>
                  <c:pt idx="56">
                    <c:v>2011</c:v>
                  </c:pt>
                  <c:pt idx="57">
                    <c:v>2012</c:v>
                  </c:pt>
                  <c:pt idx="58">
                    <c:v>2013</c:v>
                  </c:pt>
                  <c:pt idx="59">
                    <c:v>2014</c:v>
                  </c:pt>
                  <c:pt idx="60">
                    <c:v>2015</c:v>
                  </c:pt>
                  <c:pt idx="61">
                    <c:v>2016</c:v>
                  </c:pt>
                  <c:pt idx="62">
                    <c:v>2017</c:v>
                  </c:pt>
                  <c:pt idx="63">
                    <c:v>2018</c:v>
                  </c:pt>
                  <c:pt idx="64">
                    <c:v>2019</c:v>
                  </c:pt>
                  <c:pt idx="65">
                    <c:v>2020</c:v>
                  </c:pt>
                  <c:pt idx="66">
                    <c:v>2010</c:v>
                  </c:pt>
                  <c:pt idx="67">
                    <c:v>2011</c:v>
                  </c:pt>
                  <c:pt idx="68">
                    <c:v>2012</c:v>
                  </c:pt>
                  <c:pt idx="69">
                    <c:v>2013</c:v>
                  </c:pt>
                  <c:pt idx="70">
                    <c:v>2014</c:v>
                  </c:pt>
                  <c:pt idx="71">
                    <c:v>2015</c:v>
                  </c:pt>
                  <c:pt idx="72">
                    <c:v>2016</c:v>
                  </c:pt>
                  <c:pt idx="73">
                    <c:v>2017</c:v>
                  </c:pt>
                  <c:pt idx="74">
                    <c:v>2018</c:v>
                  </c:pt>
                  <c:pt idx="75">
                    <c:v>2019</c:v>
                  </c:pt>
                  <c:pt idx="76">
                    <c:v>2020</c:v>
                  </c:pt>
                </c:lvl>
                <c:lvl>
                  <c:pt idx="0">
                    <c:v>First-Party OS/Applications</c:v>
                  </c:pt>
                  <c:pt idx="11">
                    <c:v>First-Party Firmware</c:v>
                  </c:pt>
                  <c:pt idx="22">
                    <c:v>Third-Party Application</c:v>
                  </c:pt>
                  <c:pt idx="33">
                    <c:v>Third-Party Firmware</c:v>
                  </c:pt>
                  <c:pt idx="44">
                    <c:v>OSS</c:v>
                  </c:pt>
                  <c:pt idx="55">
                    <c:v>Attacker Application</c:v>
                  </c:pt>
                  <c:pt idx="66">
                    <c:v>Unknown/NA</c:v>
                  </c:pt>
                </c:lvl>
              </c:multiLvlStrCache>
            </c:multiLvlStrRef>
          </c:cat>
          <c:val>
            <c:numRef>
              <c:f>'Chart Tables'!$M$107:$M$183</c:f>
              <c:numCache>
                <c:formatCode>General</c:formatCode>
                <c:ptCount val="77"/>
                <c:pt idx="0">
                  <c:v>0</c:v>
                </c:pt>
                <c:pt idx="1">
                  <c:v>0</c:v>
                </c:pt>
                <c:pt idx="2">
                  <c:v>0</c:v>
                </c:pt>
                <c:pt idx="3">
                  <c:v>0</c:v>
                </c:pt>
                <c:pt idx="4">
                  <c:v>0</c:v>
                </c:pt>
                <c:pt idx="5">
                  <c:v>1</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1</c:v>
                </c:pt>
                <c:pt idx="28">
                  <c:v>0</c:v>
                </c:pt>
                <c:pt idx="29">
                  <c:v>0</c:v>
                </c:pt>
                <c:pt idx="30">
                  <c:v>1</c:v>
                </c:pt>
                <c:pt idx="31">
                  <c:v>3</c:v>
                </c:pt>
                <c:pt idx="32">
                  <c:v>1</c:v>
                </c:pt>
                <c:pt idx="33">
                  <c:v>0</c:v>
                </c:pt>
                <c:pt idx="34">
                  <c:v>0</c:v>
                </c:pt>
                <c:pt idx="35">
                  <c:v>0</c:v>
                </c:pt>
                <c:pt idx="36">
                  <c:v>0</c:v>
                </c:pt>
                <c:pt idx="37">
                  <c:v>0</c:v>
                </c:pt>
                <c:pt idx="38">
                  <c:v>0</c:v>
                </c:pt>
                <c:pt idx="39">
                  <c:v>0</c:v>
                </c:pt>
                <c:pt idx="40">
                  <c:v>0</c:v>
                </c:pt>
                <c:pt idx="41">
                  <c:v>0</c:v>
                </c:pt>
                <c:pt idx="42">
                  <c:v>0</c:v>
                </c:pt>
                <c:pt idx="43">
                  <c:v>1</c:v>
                </c:pt>
                <c:pt idx="44">
                  <c:v>0</c:v>
                </c:pt>
                <c:pt idx="45">
                  <c:v>0</c:v>
                </c:pt>
                <c:pt idx="46">
                  <c:v>0</c:v>
                </c:pt>
                <c:pt idx="47">
                  <c:v>0</c:v>
                </c:pt>
                <c:pt idx="48">
                  <c:v>0</c:v>
                </c:pt>
                <c:pt idx="49">
                  <c:v>0</c:v>
                </c:pt>
                <c:pt idx="50">
                  <c:v>0</c:v>
                </c:pt>
                <c:pt idx="51">
                  <c:v>0</c:v>
                </c:pt>
                <c:pt idx="52">
                  <c:v>1</c:v>
                </c:pt>
                <c:pt idx="53">
                  <c:v>0</c:v>
                </c:pt>
                <c:pt idx="54">
                  <c:v>1</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numCache>
            </c:numRef>
          </c:val>
          <c:extLst>
            <c:ext xmlns:c16="http://schemas.microsoft.com/office/drawing/2014/chart" uri="{C3380CC4-5D6E-409C-BE32-E72D297353CC}">
              <c16:uniqueId val="{00000009-A408-4512-8BB1-F6B67050E537}"/>
            </c:ext>
          </c:extLst>
        </c:ser>
        <c:ser>
          <c:idx val="10"/>
          <c:order val="10"/>
          <c:tx>
            <c:strRef>
              <c:f>'Chart Tables'!$N$106</c:f>
              <c:strCache>
                <c:ptCount val="1"/>
                <c:pt idx="0">
                  <c:v>Supply Chain Service Provider</c:v>
                </c:pt>
              </c:strCache>
            </c:strRef>
          </c:tx>
          <c:spPr>
            <a:solidFill>
              <a:schemeClr val="accent5">
                <a:lumMod val="60000"/>
              </a:schemeClr>
            </a:solidFill>
            <a:ln>
              <a:noFill/>
            </a:ln>
            <a:effectLst/>
          </c:spPr>
          <c:invertIfNegative val="0"/>
          <c:cat>
            <c:multiLvlStrRef>
              <c:f>'Chart Tables'!$B$107:$C$185</c:f>
              <c:multiLvlStrCache>
                <c:ptCount val="77"/>
                <c:lvl>
                  <c:pt idx="0">
                    <c:v>2010</c:v>
                  </c:pt>
                  <c:pt idx="1">
                    <c:v>2011</c:v>
                  </c:pt>
                  <c:pt idx="2">
                    <c:v>2012</c:v>
                  </c:pt>
                  <c:pt idx="3">
                    <c:v>2013</c:v>
                  </c:pt>
                  <c:pt idx="4">
                    <c:v>2014</c:v>
                  </c:pt>
                  <c:pt idx="5">
                    <c:v>2015</c:v>
                  </c:pt>
                  <c:pt idx="6">
                    <c:v>2016</c:v>
                  </c:pt>
                  <c:pt idx="7">
                    <c:v>2017</c:v>
                  </c:pt>
                  <c:pt idx="8">
                    <c:v>2018</c:v>
                  </c:pt>
                  <c:pt idx="9">
                    <c:v>2019</c:v>
                  </c:pt>
                  <c:pt idx="10">
                    <c:v>2020</c:v>
                  </c:pt>
                  <c:pt idx="11">
                    <c:v>2010</c:v>
                  </c:pt>
                  <c:pt idx="12">
                    <c:v>2011</c:v>
                  </c:pt>
                  <c:pt idx="13">
                    <c:v>2012</c:v>
                  </c:pt>
                  <c:pt idx="14">
                    <c:v>2013</c:v>
                  </c:pt>
                  <c:pt idx="15">
                    <c:v>2014</c:v>
                  </c:pt>
                  <c:pt idx="16">
                    <c:v>2015</c:v>
                  </c:pt>
                  <c:pt idx="17">
                    <c:v>2016</c:v>
                  </c:pt>
                  <c:pt idx="18">
                    <c:v>2017</c:v>
                  </c:pt>
                  <c:pt idx="19">
                    <c:v>2018</c:v>
                  </c:pt>
                  <c:pt idx="20">
                    <c:v>2019</c:v>
                  </c:pt>
                  <c:pt idx="21">
                    <c:v>2020</c:v>
                  </c:pt>
                  <c:pt idx="22">
                    <c:v>2010</c:v>
                  </c:pt>
                  <c:pt idx="23">
                    <c:v>2011</c:v>
                  </c:pt>
                  <c:pt idx="24">
                    <c:v>2012</c:v>
                  </c:pt>
                  <c:pt idx="25">
                    <c:v>2013</c:v>
                  </c:pt>
                  <c:pt idx="26">
                    <c:v>2014</c:v>
                  </c:pt>
                  <c:pt idx="27">
                    <c:v>2015</c:v>
                  </c:pt>
                  <c:pt idx="28">
                    <c:v>2016</c:v>
                  </c:pt>
                  <c:pt idx="29">
                    <c:v>2017</c:v>
                  </c:pt>
                  <c:pt idx="30">
                    <c:v>2018</c:v>
                  </c:pt>
                  <c:pt idx="31">
                    <c:v>2019</c:v>
                  </c:pt>
                  <c:pt idx="32">
                    <c:v>2020</c:v>
                  </c:pt>
                  <c:pt idx="33">
                    <c:v>2010</c:v>
                  </c:pt>
                  <c:pt idx="34">
                    <c:v>2011</c:v>
                  </c:pt>
                  <c:pt idx="35">
                    <c:v>2012</c:v>
                  </c:pt>
                  <c:pt idx="36">
                    <c:v>2013</c:v>
                  </c:pt>
                  <c:pt idx="37">
                    <c:v>2014</c:v>
                  </c:pt>
                  <c:pt idx="38">
                    <c:v>2015</c:v>
                  </c:pt>
                  <c:pt idx="39">
                    <c:v>2016</c:v>
                  </c:pt>
                  <c:pt idx="40">
                    <c:v>2017</c:v>
                  </c:pt>
                  <c:pt idx="41">
                    <c:v>2018</c:v>
                  </c:pt>
                  <c:pt idx="42">
                    <c:v>2019</c:v>
                  </c:pt>
                  <c:pt idx="43">
                    <c:v>2020</c:v>
                  </c:pt>
                  <c:pt idx="44">
                    <c:v>2010</c:v>
                  </c:pt>
                  <c:pt idx="45">
                    <c:v>2011</c:v>
                  </c:pt>
                  <c:pt idx="46">
                    <c:v>2012</c:v>
                  </c:pt>
                  <c:pt idx="47">
                    <c:v>2013</c:v>
                  </c:pt>
                  <c:pt idx="48">
                    <c:v>2014</c:v>
                  </c:pt>
                  <c:pt idx="49">
                    <c:v>2015</c:v>
                  </c:pt>
                  <c:pt idx="50">
                    <c:v>2016</c:v>
                  </c:pt>
                  <c:pt idx="51">
                    <c:v>2017</c:v>
                  </c:pt>
                  <c:pt idx="52">
                    <c:v>2018</c:v>
                  </c:pt>
                  <c:pt idx="53">
                    <c:v>2019</c:v>
                  </c:pt>
                  <c:pt idx="54">
                    <c:v>2020</c:v>
                  </c:pt>
                  <c:pt idx="55">
                    <c:v>2010</c:v>
                  </c:pt>
                  <c:pt idx="56">
                    <c:v>2011</c:v>
                  </c:pt>
                  <c:pt idx="57">
                    <c:v>2012</c:v>
                  </c:pt>
                  <c:pt idx="58">
                    <c:v>2013</c:v>
                  </c:pt>
                  <c:pt idx="59">
                    <c:v>2014</c:v>
                  </c:pt>
                  <c:pt idx="60">
                    <c:v>2015</c:v>
                  </c:pt>
                  <c:pt idx="61">
                    <c:v>2016</c:v>
                  </c:pt>
                  <c:pt idx="62">
                    <c:v>2017</c:v>
                  </c:pt>
                  <c:pt idx="63">
                    <c:v>2018</c:v>
                  </c:pt>
                  <c:pt idx="64">
                    <c:v>2019</c:v>
                  </c:pt>
                  <c:pt idx="65">
                    <c:v>2020</c:v>
                  </c:pt>
                  <c:pt idx="66">
                    <c:v>2010</c:v>
                  </c:pt>
                  <c:pt idx="67">
                    <c:v>2011</c:v>
                  </c:pt>
                  <c:pt idx="68">
                    <c:v>2012</c:v>
                  </c:pt>
                  <c:pt idx="69">
                    <c:v>2013</c:v>
                  </c:pt>
                  <c:pt idx="70">
                    <c:v>2014</c:v>
                  </c:pt>
                  <c:pt idx="71">
                    <c:v>2015</c:v>
                  </c:pt>
                  <c:pt idx="72">
                    <c:v>2016</c:v>
                  </c:pt>
                  <c:pt idx="73">
                    <c:v>2017</c:v>
                  </c:pt>
                  <c:pt idx="74">
                    <c:v>2018</c:v>
                  </c:pt>
                  <c:pt idx="75">
                    <c:v>2019</c:v>
                  </c:pt>
                  <c:pt idx="76">
                    <c:v>2020</c:v>
                  </c:pt>
                </c:lvl>
                <c:lvl>
                  <c:pt idx="0">
                    <c:v>First-Party OS/Applications</c:v>
                  </c:pt>
                  <c:pt idx="11">
                    <c:v>First-Party Firmware</c:v>
                  </c:pt>
                  <c:pt idx="22">
                    <c:v>Third-Party Application</c:v>
                  </c:pt>
                  <c:pt idx="33">
                    <c:v>Third-Party Firmware</c:v>
                  </c:pt>
                  <c:pt idx="44">
                    <c:v>OSS</c:v>
                  </c:pt>
                  <c:pt idx="55">
                    <c:v>Attacker Application</c:v>
                  </c:pt>
                  <c:pt idx="66">
                    <c:v>Unknown/NA</c:v>
                  </c:pt>
                </c:lvl>
              </c:multiLvlStrCache>
            </c:multiLvlStrRef>
          </c:cat>
          <c:val>
            <c:numRef>
              <c:f>'Chart Tables'!$N$107:$N$183</c:f>
              <c:numCache>
                <c:formatCode>General</c:formatCode>
                <c:ptCount val="77"/>
                <c:pt idx="0">
                  <c:v>0</c:v>
                </c:pt>
                <c:pt idx="1">
                  <c:v>0</c:v>
                </c:pt>
                <c:pt idx="2">
                  <c:v>0</c:v>
                </c:pt>
                <c:pt idx="3">
                  <c:v>0</c:v>
                </c:pt>
                <c:pt idx="4">
                  <c:v>0</c:v>
                </c:pt>
                <c:pt idx="5">
                  <c:v>2</c:v>
                </c:pt>
                <c:pt idx="6">
                  <c:v>1</c:v>
                </c:pt>
                <c:pt idx="7">
                  <c:v>0</c:v>
                </c:pt>
                <c:pt idx="8">
                  <c:v>1</c:v>
                </c:pt>
                <c:pt idx="9">
                  <c:v>4</c:v>
                </c:pt>
                <c:pt idx="10">
                  <c:v>2</c:v>
                </c:pt>
                <c:pt idx="11">
                  <c:v>0</c:v>
                </c:pt>
                <c:pt idx="12">
                  <c:v>1</c:v>
                </c:pt>
                <c:pt idx="13">
                  <c:v>0</c:v>
                </c:pt>
                <c:pt idx="14">
                  <c:v>1</c:v>
                </c:pt>
                <c:pt idx="15">
                  <c:v>0</c:v>
                </c:pt>
                <c:pt idx="16">
                  <c:v>2</c:v>
                </c:pt>
                <c:pt idx="17">
                  <c:v>0</c:v>
                </c:pt>
                <c:pt idx="18">
                  <c:v>0</c:v>
                </c:pt>
                <c:pt idx="19">
                  <c:v>0</c:v>
                </c:pt>
                <c:pt idx="20">
                  <c:v>4</c:v>
                </c:pt>
                <c:pt idx="21">
                  <c:v>1</c:v>
                </c:pt>
                <c:pt idx="22">
                  <c:v>1</c:v>
                </c:pt>
                <c:pt idx="23">
                  <c:v>1</c:v>
                </c:pt>
                <c:pt idx="24">
                  <c:v>1</c:v>
                </c:pt>
                <c:pt idx="25">
                  <c:v>3</c:v>
                </c:pt>
                <c:pt idx="26">
                  <c:v>2</c:v>
                </c:pt>
                <c:pt idx="27">
                  <c:v>5</c:v>
                </c:pt>
                <c:pt idx="28">
                  <c:v>0</c:v>
                </c:pt>
                <c:pt idx="29">
                  <c:v>1</c:v>
                </c:pt>
                <c:pt idx="30">
                  <c:v>4</c:v>
                </c:pt>
                <c:pt idx="31">
                  <c:v>4</c:v>
                </c:pt>
                <c:pt idx="32">
                  <c:v>5</c:v>
                </c:pt>
                <c:pt idx="33">
                  <c:v>1</c:v>
                </c:pt>
                <c:pt idx="34">
                  <c:v>0</c:v>
                </c:pt>
                <c:pt idx="35">
                  <c:v>0</c:v>
                </c:pt>
                <c:pt idx="36">
                  <c:v>1</c:v>
                </c:pt>
                <c:pt idx="37">
                  <c:v>1</c:v>
                </c:pt>
                <c:pt idx="38">
                  <c:v>4</c:v>
                </c:pt>
                <c:pt idx="39">
                  <c:v>0</c:v>
                </c:pt>
                <c:pt idx="40">
                  <c:v>0</c:v>
                </c:pt>
                <c:pt idx="41">
                  <c:v>2</c:v>
                </c:pt>
                <c:pt idx="42">
                  <c:v>4</c:v>
                </c:pt>
                <c:pt idx="43">
                  <c:v>3</c:v>
                </c:pt>
                <c:pt idx="44">
                  <c:v>0</c:v>
                </c:pt>
                <c:pt idx="45">
                  <c:v>0</c:v>
                </c:pt>
                <c:pt idx="46">
                  <c:v>0</c:v>
                </c:pt>
                <c:pt idx="47">
                  <c:v>1</c:v>
                </c:pt>
                <c:pt idx="48">
                  <c:v>1</c:v>
                </c:pt>
                <c:pt idx="49">
                  <c:v>0</c:v>
                </c:pt>
                <c:pt idx="50">
                  <c:v>0</c:v>
                </c:pt>
                <c:pt idx="51">
                  <c:v>1</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numCache>
            </c:numRef>
          </c:val>
          <c:extLst>
            <c:ext xmlns:c16="http://schemas.microsoft.com/office/drawing/2014/chart" uri="{C3380CC4-5D6E-409C-BE32-E72D297353CC}">
              <c16:uniqueId val="{0000000A-A408-4512-8BB1-F6B67050E537}"/>
            </c:ext>
          </c:extLst>
        </c:ser>
        <c:ser>
          <c:idx val="11"/>
          <c:order val="11"/>
          <c:tx>
            <c:strRef>
              <c:f>'Chart Tables'!$O$106</c:f>
              <c:strCache>
                <c:ptCount val="1"/>
                <c:pt idx="0">
                  <c:v>Unknown, N/A, or Other</c:v>
                </c:pt>
              </c:strCache>
            </c:strRef>
          </c:tx>
          <c:spPr>
            <a:solidFill>
              <a:schemeClr val="accent6">
                <a:lumMod val="60000"/>
              </a:schemeClr>
            </a:solidFill>
            <a:ln>
              <a:noFill/>
            </a:ln>
            <a:effectLst/>
          </c:spPr>
          <c:invertIfNegative val="0"/>
          <c:cat>
            <c:multiLvlStrRef>
              <c:f>'Chart Tables'!$B$107:$C$185</c:f>
              <c:multiLvlStrCache>
                <c:ptCount val="77"/>
                <c:lvl>
                  <c:pt idx="0">
                    <c:v>2010</c:v>
                  </c:pt>
                  <c:pt idx="1">
                    <c:v>2011</c:v>
                  </c:pt>
                  <c:pt idx="2">
                    <c:v>2012</c:v>
                  </c:pt>
                  <c:pt idx="3">
                    <c:v>2013</c:v>
                  </c:pt>
                  <c:pt idx="4">
                    <c:v>2014</c:v>
                  </c:pt>
                  <c:pt idx="5">
                    <c:v>2015</c:v>
                  </c:pt>
                  <c:pt idx="6">
                    <c:v>2016</c:v>
                  </c:pt>
                  <c:pt idx="7">
                    <c:v>2017</c:v>
                  </c:pt>
                  <c:pt idx="8">
                    <c:v>2018</c:v>
                  </c:pt>
                  <c:pt idx="9">
                    <c:v>2019</c:v>
                  </c:pt>
                  <c:pt idx="10">
                    <c:v>2020</c:v>
                  </c:pt>
                  <c:pt idx="11">
                    <c:v>2010</c:v>
                  </c:pt>
                  <c:pt idx="12">
                    <c:v>2011</c:v>
                  </c:pt>
                  <c:pt idx="13">
                    <c:v>2012</c:v>
                  </c:pt>
                  <c:pt idx="14">
                    <c:v>2013</c:v>
                  </c:pt>
                  <c:pt idx="15">
                    <c:v>2014</c:v>
                  </c:pt>
                  <c:pt idx="16">
                    <c:v>2015</c:v>
                  </c:pt>
                  <c:pt idx="17">
                    <c:v>2016</c:v>
                  </c:pt>
                  <c:pt idx="18">
                    <c:v>2017</c:v>
                  </c:pt>
                  <c:pt idx="19">
                    <c:v>2018</c:v>
                  </c:pt>
                  <c:pt idx="20">
                    <c:v>2019</c:v>
                  </c:pt>
                  <c:pt idx="21">
                    <c:v>2020</c:v>
                  </c:pt>
                  <c:pt idx="22">
                    <c:v>2010</c:v>
                  </c:pt>
                  <c:pt idx="23">
                    <c:v>2011</c:v>
                  </c:pt>
                  <c:pt idx="24">
                    <c:v>2012</c:v>
                  </c:pt>
                  <c:pt idx="25">
                    <c:v>2013</c:v>
                  </c:pt>
                  <c:pt idx="26">
                    <c:v>2014</c:v>
                  </c:pt>
                  <c:pt idx="27">
                    <c:v>2015</c:v>
                  </c:pt>
                  <c:pt idx="28">
                    <c:v>2016</c:v>
                  </c:pt>
                  <c:pt idx="29">
                    <c:v>2017</c:v>
                  </c:pt>
                  <c:pt idx="30">
                    <c:v>2018</c:v>
                  </c:pt>
                  <c:pt idx="31">
                    <c:v>2019</c:v>
                  </c:pt>
                  <c:pt idx="32">
                    <c:v>2020</c:v>
                  </c:pt>
                  <c:pt idx="33">
                    <c:v>2010</c:v>
                  </c:pt>
                  <c:pt idx="34">
                    <c:v>2011</c:v>
                  </c:pt>
                  <c:pt idx="35">
                    <c:v>2012</c:v>
                  </c:pt>
                  <c:pt idx="36">
                    <c:v>2013</c:v>
                  </c:pt>
                  <c:pt idx="37">
                    <c:v>2014</c:v>
                  </c:pt>
                  <c:pt idx="38">
                    <c:v>2015</c:v>
                  </c:pt>
                  <c:pt idx="39">
                    <c:v>2016</c:v>
                  </c:pt>
                  <c:pt idx="40">
                    <c:v>2017</c:v>
                  </c:pt>
                  <c:pt idx="41">
                    <c:v>2018</c:v>
                  </c:pt>
                  <c:pt idx="42">
                    <c:v>2019</c:v>
                  </c:pt>
                  <c:pt idx="43">
                    <c:v>2020</c:v>
                  </c:pt>
                  <c:pt idx="44">
                    <c:v>2010</c:v>
                  </c:pt>
                  <c:pt idx="45">
                    <c:v>2011</c:v>
                  </c:pt>
                  <c:pt idx="46">
                    <c:v>2012</c:v>
                  </c:pt>
                  <c:pt idx="47">
                    <c:v>2013</c:v>
                  </c:pt>
                  <c:pt idx="48">
                    <c:v>2014</c:v>
                  </c:pt>
                  <c:pt idx="49">
                    <c:v>2015</c:v>
                  </c:pt>
                  <c:pt idx="50">
                    <c:v>2016</c:v>
                  </c:pt>
                  <c:pt idx="51">
                    <c:v>2017</c:v>
                  </c:pt>
                  <c:pt idx="52">
                    <c:v>2018</c:v>
                  </c:pt>
                  <c:pt idx="53">
                    <c:v>2019</c:v>
                  </c:pt>
                  <c:pt idx="54">
                    <c:v>2020</c:v>
                  </c:pt>
                  <c:pt idx="55">
                    <c:v>2010</c:v>
                  </c:pt>
                  <c:pt idx="56">
                    <c:v>2011</c:v>
                  </c:pt>
                  <c:pt idx="57">
                    <c:v>2012</c:v>
                  </c:pt>
                  <c:pt idx="58">
                    <c:v>2013</c:v>
                  </c:pt>
                  <c:pt idx="59">
                    <c:v>2014</c:v>
                  </c:pt>
                  <c:pt idx="60">
                    <c:v>2015</c:v>
                  </c:pt>
                  <c:pt idx="61">
                    <c:v>2016</c:v>
                  </c:pt>
                  <c:pt idx="62">
                    <c:v>2017</c:v>
                  </c:pt>
                  <c:pt idx="63">
                    <c:v>2018</c:v>
                  </c:pt>
                  <c:pt idx="64">
                    <c:v>2019</c:v>
                  </c:pt>
                  <c:pt idx="65">
                    <c:v>2020</c:v>
                  </c:pt>
                  <c:pt idx="66">
                    <c:v>2010</c:v>
                  </c:pt>
                  <c:pt idx="67">
                    <c:v>2011</c:v>
                  </c:pt>
                  <c:pt idx="68">
                    <c:v>2012</c:v>
                  </c:pt>
                  <c:pt idx="69">
                    <c:v>2013</c:v>
                  </c:pt>
                  <c:pt idx="70">
                    <c:v>2014</c:v>
                  </c:pt>
                  <c:pt idx="71">
                    <c:v>2015</c:v>
                  </c:pt>
                  <c:pt idx="72">
                    <c:v>2016</c:v>
                  </c:pt>
                  <c:pt idx="73">
                    <c:v>2017</c:v>
                  </c:pt>
                  <c:pt idx="74">
                    <c:v>2018</c:v>
                  </c:pt>
                  <c:pt idx="75">
                    <c:v>2019</c:v>
                  </c:pt>
                  <c:pt idx="76">
                    <c:v>2020</c:v>
                  </c:pt>
                </c:lvl>
                <c:lvl>
                  <c:pt idx="0">
                    <c:v>First-Party OS/Applications</c:v>
                  </c:pt>
                  <c:pt idx="11">
                    <c:v>First-Party Firmware</c:v>
                  </c:pt>
                  <c:pt idx="22">
                    <c:v>Third-Party Application</c:v>
                  </c:pt>
                  <c:pt idx="33">
                    <c:v>Third-Party Firmware</c:v>
                  </c:pt>
                  <c:pt idx="44">
                    <c:v>OSS</c:v>
                  </c:pt>
                  <c:pt idx="55">
                    <c:v>Attacker Application</c:v>
                  </c:pt>
                  <c:pt idx="66">
                    <c:v>Unknown/NA</c:v>
                  </c:pt>
                </c:lvl>
              </c:multiLvlStrCache>
            </c:multiLvlStrRef>
          </c:cat>
          <c:val>
            <c:numRef>
              <c:f>'Chart Tables'!$O$107:$O$183</c:f>
              <c:numCache>
                <c:formatCode>General</c:formatCode>
                <c:ptCount val="77"/>
                <c:pt idx="0">
                  <c:v>0</c:v>
                </c:pt>
                <c:pt idx="1">
                  <c:v>0</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c:v>
                </c:pt>
                <c:pt idx="24">
                  <c:v>1</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1</c:v>
                </c:pt>
                <c:pt idx="68">
                  <c:v>0</c:v>
                </c:pt>
                <c:pt idx="69">
                  <c:v>0</c:v>
                </c:pt>
                <c:pt idx="70">
                  <c:v>0</c:v>
                </c:pt>
                <c:pt idx="71">
                  <c:v>0</c:v>
                </c:pt>
                <c:pt idx="72">
                  <c:v>0</c:v>
                </c:pt>
                <c:pt idx="73">
                  <c:v>0</c:v>
                </c:pt>
                <c:pt idx="74">
                  <c:v>0</c:v>
                </c:pt>
                <c:pt idx="75">
                  <c:v>1</c:v>
                </c:pt>
                <c:pt idx="76">
                  <c:v>0</c:v>
                </c:pt>
              </c:numCache>
            </c:numRef>
          </c:val>
          <c:extLst>
            <c:ext xmlns:c16="http://schemas.microsoft.com/office/drawing/2014/chart" uri="{C3380CC4-5D6E-409C-BE32-E72D297353CC}">
              <c16:uniqueId val="{0000000B-A408-4512-8BB1-F6B67050E537}"/>
            </c:ext>
          </c:extLst>
        </c:ser>
        <c:dLbls>
          <c:showLegendKey val="0"/>
          <c:showVal val="0"/>
          <c:showCatName val="0"/>
          <c:showSerName val="0"/>
          <c:showPercent val="0"/>
          <c:showBubbleSize val="0"/>
        </c:dLbls>
        <c:gapWidth val="10"/>
        <c:overlap val="100"/>
        <c:axId val="562451440"/>
        <c:axId val="780079224"/>
      </c:barChart>
      <c:catAx>
        <c:axId val="562451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079224"/>
        <c:crosses val="autoZero"/>
        <c:auto val="1"/>
        <c:lblAlgn val="ctr"/>
        <c:lblOffset val="100"/>
        <c:noMultiLvlLbl val="0"/>
      </c:catAx>
      <c:valAx>
        <c:axId val="780079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2451440"/>
        <c:crosses val="autoZero"/>
        <c:crossBetween val="between"/>
      </c:valAx>
      <c:spPr>
        <a:noFill/>
        <a:ln>
          <a:noFill/>
        </a:ln>
        <a:effectLst/>
      </c:spPr>
    </c:plotArea>
    <c:legend>
      <c:legendPos val="b"/>
      <c:layout>
        <c:manualLayout>
          <c:xMode val="edge"/>
          <c:yMode val="edge"/>
          <c:x val="3.2371916192983033E-2"/>
          <c:y val="8.7935899609116117E-2"/>
          <c:w val="0.89149014838989571"/>
          <c:h val="7.95672521209036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 Tables'!$A$78</c:f>
              <c:strCache>
                <c:ptCount val="1"/>
                <c:pt idx="0">
                  <c:v>OSS</c:v>
                </c:pt>
              </c:strCache>
            </c:strRef>
          </c:tx>
          <c:spPr>
            <a:solidFill>
              <a:schemeClr val="accent1"/>
            </a:solidFill>
            <a:ln>
              <a:noFill/>
            </a:ln>
            <a:effectLst/>
          </c:spPr>
          <c:invertIfNegative val="0"/>
          <c:cat>
            <c:numRef>
              <c:f>'Chart Tables'!$B$77:$L$77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Tables'!$B$78:$L$78</c:f>
              <c:numCache>
                <c:formatCode>General</c:formatCode>
                <c:ptCount val="11"/>
                <c:pt idx="0">
                  <c:v>0</c:v>
                </c:pt>
                <c:pt idx="1">
                  <c:v>0</c:v>
                </c:pt>
                <c:pt idx="2">
                  <c:v>0</c:v>
                </c:pt>
                <c:pt idx="3">
                  <c:v>1</c:v>
                </c:pt>
                <c:pt idx="4">
                  <c:v>1</c:v>
                </c:pt>
                <c:pt idx="5">
                  <c:v>0</c:v>
                </c:pt>
                <c:pt idx="6">
                  <c:v>4</c:v>
                </c:pt>
                <c:pt idx="7">
                  <c:v>3</c:v>
                </c:pt>
                <c:pt idx="8">
                  <c:v>13</c:v>
                </c:pt>
                <c:pt idx="9">
                  <c:v>8</c:v>
                </c:pt>
                <c:pt idx="10">
                  <c:v>7</c:v>
                </c:pt>
              </c:numCache>
            </c:numRef>
          </c:val>
          <c:extLst>
            <c:ext xmlns:c16="http://schemas.microsoft.com/office/drawing/2014/chart" uri="{C3380CC4-5D6E-409C-BE32-E72D297353CC}">
              <c16:uniqueId val="{00000000-5C77-4778-976F-443D01D5A874}"/>
            </c:ext>
          </c:extLst>
        </c:ser>
        <c:ser>
          <c:idx val="1"/>
          <c:order val="1"/>
          <c:tx>
            <c:strRef>
              <c:f>'Chart Tables'!$A$79</c:f>
              <c:strCache>
                <c:ptCount val="1"/>
                <c:pt idx="0">
                  <c:v>Proprietary</c:v>
                </c:pt>
              </c:strCache>
            </c:strRef>
          </c:tx>
          <c:spPr>
            <a:solidFill>
              <a:schemeClr val="accent2"/>
            </a:solidFill>
            <a:ln>
              <a:noFill/>
            </a:ln>
            <a:effectLst/>
          </c:spPr>
          <c:invertIfNegative val="0"/>
          <c:cat>
            <c:numRef>
              <c:f>'Chart Tables'!$B$77:$L$77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Tables'!$B$79:$L$79</c:f>
              <c:numCache>
                <c:formatCode>General</c:formatCode>
                <c:ptCount val="11"/>
                <c:pt idx="0">
                  <c:v>2</c:v>
                </c:pt>
                <c:pt idx="1">
                  <c:v>5</c:v>
                </c:pt>
                <c:pt idx="2">
                  <c:v>2</c:v>
                </c:pt>
                <c:pt idx="3">
                  <c:v>7</c:v>
                </c:pt>
                <c:pt idx="4">
                  <c:v>5</c:v>
                </c:pt>
                <c:pt idx="5">
                  <c:v>11</c:v>
                </c:pt>
                <c:pt idx="6">
                  <c:v>3</c:v>
                </c:pt>
                <c:pt idx="7">
                  <c:v>9</c:v>
                </c:pt>
                <c:pt idx="8">
                  <c:v>13</c:v>
                </c:pt>
                <c:pt idx="9">
                  <c:v>20</c:v>
                </c:pt>
                <c:pt idx="10">
                  <c:v>20</c:v>
                </c:pt>
              </c:numCache>
            </c:numRef>
          </c:val>
          <c:extLst>
            <c:ext xmlns:c16="http://schemas.microsoft.com/office/drawing/2014/chart" uri="{C3380CC4-5D6E-409C-BE32-E72D297353CC}">
              <c16:uniqueId val="{00000001-5C77-4778-976F-443D01D5A874}"/>
            </c:ext>
          </c:extLst>
        </c:ser>
        <c:ser>
          <c:idx val="2"/>
          <c:order val="2"/>
          <c:tx>
            <c:strRef>
              <c:f>'Chart Tables'!$A$80</c:f>
              <c:strCache>
                <c:ptCount val="1"/>
                <c:pt idx="0">
                  <c:v>Attacker-Made Apps</c:v>
                </c:pt>
              </c:strCache>
            </c:strRef>
          </c:tx>
          <c:spPr>
            <a:solidFill>
              <a:schemeClr val="accent3"/>
            </a:solidFill>
            <a:ln>
              <a:noFill/>
            </a:ln>
            <a:effectLst/>
          </c:spPr>
          <c:invertIfNegative val="0"/>
          <c:cat>
            <c:numRef>
              <c:f>'Chart Tables'!$B$77:$L$77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Tables'!$B$80:$L$80</c:f>
              <c:numCache>
                <c:formatCode>General</c:formatCode>
                <c:ptCount val="11"/>
                <c:pt idx="0">
                  <c:v>1</c:v>
                </c:pt>
                <c:pt idx="1">
                  <c:v>1</c:v>
                </c:pt>
                <c:pt idx="2">
                  <c:v>0</c:v>
                </c:pt>
                <c:pt idx="3">
                  <c:v>0</c:v>
                </c:pt>
                <c:pt idx="4">
                  <c:v>0</c:v>
                </c:pt>
                <c:pt idx="5">
                  <c:v>0</c:v>
                </c:pt>
                <c:pt idx="6">
                  <c:v>1</c:v>
                </c:pt>
                <c:pt idx="7">
                  <c:v>3</c:v>
                </c:pt>
                <c:pt idx="8">
                  <c:v>5</c:v>
                </c:pt>
                <c:pt idx="9">
                  <c:v>6</c:v>
                </c:pt>
                <c:pt idx="10">
                  <c:v>4</c:v>
                </c:pt>
              </c:numCache>
            </c:numRef>
          </c:val>
          <c:extLst>
            <c:ext xmlns:c16="http://schemas.microsoft.com/office/drawing/2014/chart" uri="{C3380CC4-5D6E-409C-BE32-E72D297353CC}">
              <c16:uniqueId val="{00000002-5C77-4778-976F-443D01D5A874}"/>
            </c:ext>
          </c:extLst>
        </c:ser>
        <c:dLbls>
          <c:showLegendKey val="0"/>
          <c:showVal val="0"/>
          <c:showCatName val="0"/>
          <c:showSerName val="0"/>
          <c:showPercent val="0"/>
          <c:showBubbleSize val="0"/>
        </c:dLbls>
        <c:gapWidth val="150"/>
        <c:overlap val="100"/>
        <c:axId val="601638224"/>
        <c:axId val="601645904"/>
      </c:barChart>
      <c:catAx>
        <c:axId val="601638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1645904"/>
        <c:crosses val="autoZero"/>
        <c:auto val="1"/>
        <c:lblAlgn val="ctr"/>
        <c:lblOffset val="100"/>
        <c:noMultiLvlLbl val="0"/>
      </c:catAx>
      <c:valAx>
        <c:axId val="601645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1638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 Tables'!$A$83</c:f>
              <c:strCache>
                <c:ptCount val="1"/>
                <c:pt idx="0">
                  <c:v>OSS</c:v>
                </c:pt>
              </c:strCache>
            </c:strRef>
          </c:tx>
          <c:spPr>
            <a:solidFill>
              <a:schemeClr val="accent1"/>
            </a:solidFill>
            <a:ln>
              <a:noFill/>
            </a:ln>
            <a:effectLst/>
          </c:spPr>
          <c:invertIfNegative val="0"/>
          <c:cat>
            <c:strRef>
              <c:f>'Chart Tables'!$B$82:$F$82</c:f>
              <c:strCache>
                <c:ptCount val="5"/>
                <c:pt idx="0">
                  <c:v>State</c:v>
                </c:pt>
                <c:pt idx="1">
                  <c:v>Criminal</c:v>
                </c:pt>
                <c:pt idx="2">
                  <c:v>Unknown</c:v>
                </c:pt>
                <c:pt idx="3">
                  <c:v>Other</c:v>
                </c:pt>
                <c:pt idx="4">
                  <c:v>N/A</c:v>
                </c:pt>
              </c:strCache>
            </c:strRef>
          </c:cat>
          <c:val>
            <c:numRef>
              <c:f>'Chart Tables'!$B$83:$F$83</c:f>
              <c:numCache>
                <c:formatCode>General</c:formatCode>
                <c:ptCount val="5"/>
                <c:pt idx="0">
                  <c:v>1</c:v>
                </c:pt>
                <c:pt idx="1">
                  <c:v>7</c:v>
                </c:pt>
                <c:pt idx="2">
                  <c:v>48</c:v>
                </c:pt>
                <c:pt idx="3">
                  <c:v>10</c:v>
                </c:pt>
                <c:pt idx="4">
                  <c:v>20</c:v>
                </c:pt>
              </c:numCache>
            </c:numRef>
          </c:val>
          <c:extLst>
            <c:ext xmlns:c16="http://schemas.microsoft.com/office/drawing/2014/chart" uri="{C3380CC4-5D6E-409C-BE32-E72D297353CC}">
              <c16:uniqueId val="{00000000-2623-4515-9B96-CDABEBC94EC0}"/>
            </c:ext>
          </c:extLst>
        </c:ser>
        <c:ser>
          <c:idx val="1"/>
          <c:order val="1"/>
          <c:tx>
            <c:strRef>
              <c:f>'Chart Tables'!$A$84</c:f>
              <c:strCache>
                <c:ptCount val="1"/>
                <c:pt idx="0">
                  <c:v>Proprietary</c:v>
                </c:pt>
              </c:strCache>
            </c:strRef>
          </c:tx>
          <c:spPr>
            <a:solidFill>
              <a:schemeClr val="accent2"/>
            </a:solidFill>
            <a:ln>
              <a:noFill/>
            </a:ln>
            <a:effectLst/>
          </c:spPr>
          <c:invertIfNegative val="0"/>
          <c:cat>
            <c:strRef>
              <c:f>'Chart Tables'!$B$82:$F$82</c:f>
              <c:strCache>
                <c:ptCount val="5"/>
                <c:pt idx="0">
                  <c:v>State</c:v>
                </c:pt>
                <c:pt idx="1">
                  <c:v>Criminal</c:v>
                </c:pt>
                <c:pt idx="2">
                  <c:v>Unknown</c:v>
                </c:pt>
                <c:pt idx="3">
                  <c:v>Other</c:v>
                </c:pt>
                <c:pt idx="4">
                  <c:v>N/A</c:v>
                </c:pt>
              </c:strCache>
            </c:strRef>
          </c:cat>
          <c:val>
            <c:numRef>
              <c:f>'Chart Tables'!$B$84:$F$84</c:f>
              <c:numCache>
                <c:formatCode>General</c:formatCode>
                <c:ptCount val="5"/>
                <c:pt idx="0">
                  <c:v>34</c:v>
                </c:pt>
                <c:pt idx="1">
                  <c:v>18</c:v>
                </c:pt>
                <c:pt idx="2">
                  <c:v>38</c:v>
                </c:pt>
                <c:pt idx="3">
                  <c:v>3</c:v>
                </c:pt>
                <c:pt idx="4">
                  <c:v>39</c:v>
                </c:pt>
              </c:numCache>
            </c:numRef>
          </c:val>
          <c:extLst>
            <c:ext xmlns:c16="http://schemas.microsoft.com/office/drawing/2014/chart" uri="{C3380CC4-5D6E-409C-BE32-E72D297353CC}">
              <c16:uniqueId val="{00000001-2623-4515-9B96-CDABEBC94EC0}"/>
            </c:ext>
          </c:extLst>
        </c:ser>
        <c:ser>
          <c:idx val="2"/>
          <c:order val="2"/>
          <c:tx>
            <c:strRef>
              <c:f>'Chart Tables'!$A$85</c:f>
              <c:strCache>
                <c:ptCount val="1"/>
                <c:pt idx="0">
                  <c:v>Attacker-Made Apps</c:v>
                </c:pt>
              </c:strCache>
            </c:strRef>
          </c:tx>
          <c:spPr>
            <a:solidFill>
              <a:schemeClr val="accent3"/>
            </a:solidFill>
            <a:ln>
              <a:noFill/>
            </a:ln>
            <a:effectLst/>
          </c:spPr>
          <c:invertIfNegative val="0"/>
          <c:cat>
            <c:strRef>
              <c:f>'Chart Tables'!$B$82:$F$82</c:f>
              <c:strCache>
                <c:ptCount val="5"/>
                <c:pt idx="0">
                  <c:v>State</c:v>
                </c:pt>
                <c:pt idx="1">
                  <c:v>Criminal</c:v>
                </c:pt>
                <c:pt idx="2">
                  <c:v>Unknown</c:v>
                </c:pt>
                <c:pt idx="3">
                  <c:v>Other</c:v>
                </c:pt>
                <c:pt idx="4">
                  <c:v>N/A</c:v>
                </c:pt>
              </c:strCache>
            </c:strRef>
          </c:cat>
          <c:val>
            <c:numRef>
              <c:f>'Chart Tables'!$B$85:$F$85</c:f>
              <c:numCache>
                <c:formatCode>General</c:formatCode>
                <c:ptCount val="5"/>
                <c:pt idx="0">
                  <c:v>4</c:v>
                </c:pt>
                <c:pt idx="1">
                  <c:v>10</c:v>
                </c:pt>
                <c:pt idx="2">
                  <c:v>13</c:v>
                </c:pt>
                <c:pt idx="3">
                  <c:v>1</c:v>
                </c:pt>
                <c:pt idx="4">
                  <c:v>2</c:v>
                </c:pt>
              </c:numCache>
            </c:numRef>
          </c:val>
          <c:extLst>
            <c:ext xmlns:c16="http://schemas.microsoft.com/office/drawing/2014/chart" uri="{C3380CC4-5D6E-409C-BE32-E72D297353CC}">
              <c16:uniqueId val="{00000002-2623-4515-9B96-CDABEBC94EC0}"/>
            </c:ext>
          </c:extLst>
        </c:ser>
        <c:dLbls>
          <c:showLegendKey val="0"/>
          <c:showVal val="0"/>
          <c:showCatName val="0"/>
          <c:showSerName val="0"/>
          <c:showPercent val="0"/>
          <c:showBubbleSize val="0"/>
        </c:dLbls>
        <c:gapWidth val="150"/>
        <c:overlap val="100"/>
        <c:axId val="1032028280"/>
        <c:axId val="1032035000"/>
      </c:barChart>
      <c:catAx>
        <c:axId val="1032028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2035000"/>
        <c:crosses val="autoZero"/>
        <c:auto val="1"/>
        <c:lblAlgn val="ctr"/>
        <c:lblOffset val="100"/>
        <c:noMultiLvlLbl val="0"/>
      </c:catAx>
      <c:valAx>
        <c:axId val="10320350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2028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Figure 1: Attacks and Disclosures by Year</a:t>
            </a:r>
          </a:p>
        </c:rich>
      </c:tx>
      <c:layout>
        <c:manualLayout>
          <c:xMode val="edge"/>
          <c:yMode val="edge"/>
          <c:x val="3.6993000874890644E-2"/>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'Chart Tables'!$A$2</c:f>
              <c:strCache>
                <c:ptCount val="1"/>
                <c:pt idx="0">
                  <c:v>Attack</c:v>
                </c:pt>
              </c:strCache>
            </c:strRef>
          </c:tx>
          <c:spPr>
            <a:solidFill>
              <a:schemeClr val="accent2"/>
            </a:solidFill>
            <a:ln>
              <a:noFill/>
            </a:ln>
            <a:effectLst/>
          </c:spPr>
          <c:invertIfNegative val="0"/>
          <c:dLbls>
            <c:dLbl>
              <c:idx val="2"/>
              <c:layout>
                <c:manualLayout>
                  <c:x val="2.5538713522497446E-2"/>
                  <c:y val="-7.867937596723117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081-416A-ABD3-FCAF7A63D742}"/>
                </c:ext>
              </c:extLst>
            </c:dLbl>
            <c:dLbl>
              <c:idx val="4"/>
              <c:layout>
                <c:manualLayout>
                  <c:x val="2.3410487395622657E-2"/>
                  <c:y val="-1.18019063950844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081-416A-ABD3-FCAF7A63D74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 Tables'!$B$1:$M$1</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'Chart Tables'!$B$2:$M$2</c:f>
              <c:numCache>
                <c:formatCode>General</c:formatCode>
                <c:ptCount val="12"/>
                <c:pt idx="0">
                  <c:v>3</c:v>
                </c:pt>
                <c:pt idx="1">
                  <c:v>5</c:v>
                </c:pt>
                <c:pt idx="2">
                  <c:v>2</c:v>
                </c:pt>
                <c:pt idx="3">
                  <c:v>6</c:v>
                </c:pt>
                <c:pt idx="4">
                  <c:v>2</c:v>
                </c:pt>
                <c:pt idx="5">
                  <c:v>8</c:v>
                </c:pt>
                <c:pt idx="6">
                  <c:v>7</c:v>
                </c:pt>
                <c:pt idx="7">
                  <c:v>14</c:v>
                </c:pt>
                <c:pt idx="8">
                  <c:v>23</c:v>
                </c:pt>
                <c:pt idx="9">
                  <c:v>23</c:v>
                </c:pt>
                <c:pt idx="10">
                  <c:v>22</c:v>
                </c:pt>
                <c:pt idx="11">
                  <c:v>16</c:v>
                </c:pt>
              </c:numCache>
            </c:numRef>
          </c:val>
          <c:extLst>
            <c:ext xmlns:c16="http://schemas.microsoft.com/office/drawing/2014/chart" uri="{C3380CC4-5D6E-409C-BE32-E72D297353CC}">
              <c16:uniqueId val="{00000001-6D6A-41EE-B468-8120C9E4BEAA}"/>
            </c:ext>
          </c:extLst>
        </c:ser>
        <c:ser>
          <c:idx val="2"/>
          <c:order val="1"/>
          <c:tx>
            <c:strRef>
              <c:f>'Chart Tables'!$A$3</c:f>
              <c:strCache>
                <c:ptCount val="1"/>
                <c:pt idx="0">
                  <c:v>Disclosure</c:v>
                </c:pt>
              </c:strCache>
            </c:strRef>
          </c:tx>
          <c:spPr>
            <a:solidFill>
              <a:schemeClr val="accent1"/>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4-D081-416A-ABD3-FCAF7A63D742}"/>
                </c:ext>
              </c:extLst>
            </c:dLbl>
            <c:dLbl>
              <c:idx val="1"/>
              <c:layout>
                <c:manualLayout>
                  <c:x val="0"/>
                  <c:y val="-2.360381279016891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081-416A-ABD3-FCAF7A63D742}"/>
                </c:ext>
              </c:extLst>
            </c:dLbl>
            <c:dLbl>
              <c:idx val="2"/>
              <c:delete val="1"/>
              <c:extLst>
                <c:ext xmlns:c15="http://schemas.microsoft.com/office/drawing/2012/chart" uri="{CE6537A1-D6FC-4f65-9D91-7224C49458BB}"/>
                <c:ext xmlns:c16="http://schemas.microsoft.com/office/drawing/2014/chart" uri="{C3380CC4-5D6E-409C-BE32-E72D297353CC}">
                  <c16:uniqueId val="{00000013-D081-416A-ABD3-FCAF7A63D742}"/>
                </c:ext>
              </c:extLst>
            </c:dLbl>
            <c:dLbl>
              <c:idx val="6"/>
              <c:layout>
                <c:manualLayout>
                  <c:x val="0"/>
                  <c:y val="-3.14717503868918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081-416A-ABD3-FCAF7A63D742}"/>
                </c:ext>
              </c:extLst>
            </c:dLbl>
            <c:dLbl>
              <c:idx val="7"/>
              <c:layout>
                <c:manualLayout>
                  <c:x val="-7.8034056529328921E-17"/>
                  <c:y val="-3.147175038689196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081-416A-ABD3-FCAF7A63D742}"/>
                </c:ext>
              </c:extLst>
            </c:dLbl>
            <c:dLbl>
              <c:idx val="9"/>
              <c:dLblPos val="ctr"/>
              <c:showLegendKey val="0"/>
              <c:showVal val="1"/>
              <c:showCatName val="0"/>
              <c:showSerName val="0"/>
              <c:showPercent val="0"/>
              <c:showBubbleSize val="0"/>
              <c:extLst>
                <c:ext xmlns:c15="http://schemas.microsoft.com/office/drawing/2012/chart" uri="{CE6537A1-D6FC-4f65-9D91-7224C49458BB}">
                  <c15:layout>
                    <c:manualLayout>
                      <c:w val="4.4948135799595494E-2"/>
                      <c:h val="5.5016708525746735E-2"/>
                    </c:manualLayout>
                  </c15:layout>
                </c:ext>
                <c:ext xmlns:c16="http://schemas.microsoft.com/office/drawing/2014/chart" uri="{C3380CC4-5D6E-409C-BE32-E72D297353CC}">
                  <c16:uniqueId val="{00000010-D081-416A-ABD3-FCAF7A63D74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 Tables'!$B$1:$M$1</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'Chart Tables'!$B$3:$M$3</c:f>
              <c:numCache>
                <c:formatCode>General</c:formatCode>
                <c:ptCount val="12"/>
                <c:pt idx="0">
                  <c:v>0</c:v>
                </c:pt>
                <c:pt idx="1">
                  <c:v>1</c:v>
                </c:pt>
                <c:pt idx="2">
                  <c:v>0</c:v>
                </c:pt>
                <c:pt idx="3">
                  <c:v>2</c:v>
                </c:pt>
                <c:pt idx="4">
                  <c:v>4</c:v>
                </c:pt>
                <c:pt idx="5">
                  <c:v>3</c:v>
                </c:pt>
                <c:pt idx="6">
                  <c:v>1</c:v>
                </c:pt>
                <c:pt idx="7">
                  <c:v>1</c:v>
                </c:pt>
                <c:pt idx="8">
                  <c:v>8</c:v>
                </c:pt>
                <c:pt idx="9">
                  <c:v>11</c:v>
                </c:pt>
                <c:pt idx="10">
                  <c:v>9</c:v>
                </c:pt>
                <c:pt idx="11">
                  <c:v>16</c:v>
                </c:pt>
              </c:numCache>
            </c:numRef>
          </c:val>
          <c:extLst>
            <c:ext xmlns:c16="http://schemas.microsoft.com/office/drawing/2014/chart" uri="{C3380CC4-5D6E-409C-BE32-E72D297353CC}">
              <c16:uniqueId val="{0000000B-D081-416A-ABD3-FCAF7A63D742}"/>
            </c:ext>
          </c:extLst>
        </c:ser>
        <c:dLbls>
          <c:dLblPos val="ctr"/>
          <c:showLegendKey val="0"/>
          <c:showVal val="1"/>
          <c:showCatName val="0"/>
          <c:showSerName val="0"/>
          <c:showPercent val="0"/>
          <c:showBubbleSize val="0"/>
        </c:dLbls>
        <c:gapWidth val="150"/>
        <c:overlap val="100"/>
        <c:axId val="601638544"/>
        <c:axId val="601638864"/>
      </c:barChart>
      <c:catAx>
        <c:axId val="601638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1638864"/>
        <c:crosses val="autoZero"/>
        <c:auto val="1"/>
        <c:lblAlgn val="ctr"/>
        <c:lblOffset val="100"/>
        <c:noMultiLvlLbl val="0"/>
      </c:catAx>
      <c:valAx>
        <c:axId val="601638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1638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Figure 4:</a:t>
            </a:r>
            <a:r>
              <a:rPr lang="en-US" baseline="0"/>
              <a:t> </a:t>
            </a:r>
            <a:r>
              <a:rPr lang="en-US"/>
              <a:t>Codebase by Attack</a:t>
            </a:r>
            <a:r>
              <a:rPr lang="en-US" baseline="0"/>
              <a:t> or Disclosure</a:t>
            </a:r>
            <a:endParaRPr lang="en-US"/>
          </a:p>
        </c:rich>
      </c:tx>
      <c:layout>
        <c:manualLayout>
          <c:xMode val="edge"/>
          <c:yMode val="edge"/>
          <c:x val="2.8945605096308762E-2"/>
          <c:y val="3.196347159655443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'Chart Tables'!$A$24</c:f>
              <c:strCache>
                <c:ptCount val="1"/>
                <c:pt idx="0">
                  <c:v>Attack</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Tables'!$B$23:$H$23</c:f>
              <c:strCache>
                <c:ptCount val="7"/>
                <c:pt idx="0">
                  <c:v>First-Party OS/Applications</c:v>
                </c:pt>
                <c:pt idx="1">
                  <c:v>First-Party Firmware</c:v>
                </c:pt>
                <c:pt idx="2">
                  <c:v>Third-Party Application</c:v>
                </c:pt>
                <c:pt idx="3">
                  <c:v>Third-Party Firmware</c:v>
                </c:pt>
                <c:pt idx="4">
                  <c:v>OSS</c:v>
                </c:pt>
                <c:pt idx="5">
                  <c:v>Attacker Application</c:v>
                </c:pt>
                <c:pt idx="6">
                  <c:v>Unknown/NA</c:v>
                </c:pt>
              </c:strCache>
            </c:strRef>
          </c:cat>
          <c:val>
            <c:numRef>
              <c:f>'Chart Tables'!$B$24:$H$24</c:f>
              <c:numCache>
                <c:formatCode>General</c:formatCode>
                <c:ptCount val="7"/>
                <c:pt idx="0">
                  <c:v>14</c:v>
                </c:pt>
                <c:pt idx="1">
                  <c:v>4</c:v>
                </c:pt>
                <c:pt idx="2">
                  <c:v>72</c:v>
                </c:pt>
                <c:pt idx="3">
                  <c:v>6</c:v>
                </c:pt>
                <c:pt idx="4">
                  <c:v>59</c:v>
                </c:pt>
                <c:pt idx="5">
                  <c:v>42</c:v>
                </c:pt>
                <c:pt idx="6">
                  <c:v>3</c:v>
                </c:pt>
              </c:numCache>
            </c:numRef>
          </c:val>
          <c:extLst>
            <c:ext xmlns:c16="http://schemas.microsoft.com/office/drawing/2014/chart" uri="{C3380CC4-5D6E-409C-BE32-E72D297353CC}">
              <c16:uniqueId val="{00000000-33C4-4AA4-8E79-8FE2141F76D9}"/>
            </c:ext>
          </c:extLst>
        </c:ser>
        <c:ser>
          <c:idx val="1"/>
          <c:order val="1"/>
          <c:tx>
            <c:strRef>
              <c:f>'Chart Tables'!$A$25</c:f>
              <c:strCache>
                <c:ptCount val="1"/>
                <c:pt idx="0">
                  <c:v>Disclosure</c:v>
                </c:pt>
              </c:strCache>
            </c:strRef>
          </c:tx>
          <c:spPr>
            <a:solidFill>
              <a:schemeClr val="accent2"/>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0-94BA-4E36-A030-B1F55804445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Tables'!$B$23:$H$23</c:f>
              <c:strCache>
                <c:ptCount val="7"/>
                <c:pt idx="0">
                  <c:v>First-Party OS/Applications</c:v>
                </c:pt>
                <c:pt idx="1">
                  <c:v>First-Party Firmware</c:v>
                </c:pt>
                <c:pt idx="2">
                  <c:v>Third-Party Application</c:v>
                </c:pt>
                <c:pt idx="3">
                  <c:v>Third-Party Firmware</c:v>
                </c:pt>
                <c:pt idx="4">
                  <c:v>OSS</c:v>
                </c:pt>
                <c:pt idx="5">
                  <c:v>Attacker Application</c:v>
                </c:pt>
                <c:pt idx="6">
                  <c:v>Unknown/NA</c:v>
                </c:pt>
              </c:strCache>
            </c:strRef>
          </c:cat>
          <c:val>
            <c:numRef>
              <c:f>'Chart Tables'!$B$25:$H$25</c:f>
              <c:numCache>
                <c:formatCode>General</c:formatCode>
                <c:ptCount val="7"/>
                <c:pt idx="0">
                  <c:v>12</c:v>
                </c:pt>
                <c:pt idx="1">
                  <c:v>6</c:v>
                </c:pt>
                <c:pt idx="2">
                  <c:v>18</c:v>
                </c:pt>
                <c:pt idx="3">
                  <c:v>13</c:v>
                </c:pt>
                <c:pt idx="4">
                  <c:v>27</c:v>
                </c:pt>
                <c:pt idx="5">
                  <c:v>4</c:v>
                </c:pt>
                <c:pt idx="6">
                  <c:v>2</c:v>
                </c:pt>
              </c:numCache>
            </c:numRef>
          </c:val>
          <c:extLst>
            <c:ext xmlns:c16="http://schemas.microsoft.com/office/drawing/2014/chart" uri="{C3380CC4-5D6E-409C-BE32-E72D297353CC}">
              <c16:uniqueId val="{00000001-33C4-4AA4-8E79-8FE2141F76D9}"/>
            </c:ext>
          </c:extLst>
        </c:ser>
        <c:dLbls>
          <c:dLblPos val="ctr"/>
          <c:showLegendKey val="0"/>
          <c:showVal val="1"/>
          <c:showCatName val="0"/>
          <c:showSerName val="0"/>
          <c:showPercent val="0"/>
          <c:showBubbleSize val="0"/>
        </c:dLbls>
        <c:gapWidth val="150"/>
        <c:overlap val="100"/>
        <c:axId val="955122104"/>
        <c:axId val="955124024"/>
      </c:barChart>
      <c:catAx>
        <c:axId val="955122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5124024"/>
        <c:crosses val="autoZero"/>
        <c:auto val="1"/>
        <c:lblAlgn val="ctr"/>
        <c:lblOffset val="100"/>
        <c:noMultiLvlLbl val="0"/>
      </c:catAx>
      <c:valAx>
        <c:axId val="955124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5122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Figure 10: Distribution Vector by Year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'Chart Tables'!$A$88</c:f>
              <c:strCache>
                <c:ptCount val="1"/>
                <c:pt idx="0">
                  <c:v>Typosquatting</c:v>
                </c:pt>
              </c:strCache>
            </c:strRef>
          </c:tx>
          <c:spPr>
            <a:solidFill>
              <a:schemeClr val="accent1"/>
            </a:solidFill>
            <a:ln>
              <a:noFill/>
            </a:ln>
            <a:effectLst/>
          </c:spPr>
          <c:invertIfNegative val="0"/>
          <c:cat>
            <c:numRef>
              <c:f>'Chart Tables'!$B$87:$L$87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Tables'!$B$88:$L$88</c:f>
              <c:numCache>
                <c:formatCode>General</c:formatCode>
                <c:ptCount val="11"/>
                <c:pt idx="0">
                  <c:v>0</c:v>
                </c:pt>
                <c:pt idx="1">
                  <c:v>1</c:v>
                </c:pt>
                <c:pt idx="2">
                  <c:v>0</c:v>
                </c:pt>
                <c:pt idx="3">
                  <c:v>0</c:v>
                </c:pt>
                <c:pt idx="4">
                  <c:v>0</c:v>
                </c:pt>
                <c:pt idx="5">
                  <c:v>0</c:v>
                </c:pt>
                <c:pt idx="6">
                  <c:v>1</c:v>
                </c:pt>
                <c:pt idx="7">
                  <c:v>3</c:v>
                </c:pt>
                <c:pt idx="8">
                  <c:v>2</c:v>
                </c:pt>
                <c:pt idx="9">
                  <c:v>2</c:v>
                </c:pt>
                <c:pt idx="10">
                  <c:v>3</c:v>
                </c:pt>
              </c:numCache>
            </c:numRef>
          </c:val>
          <c:extLst>
            <c:ext xmlns:c16="http://schemas.microsoft.com/office/drawing/2014/chart" uri="{C3380CC4-5D6E-409C-BE32-E72D297353CC}">
              <c16:uniqueId val="{00000000-3203-40D2-BF56-FDC7A65E753F}"/>
            </c:ext>
          </c:extLst>
        </c:ser>
        <c:ser>
          <c:idx val="1"/>
          <c:order val="1"/>
          <c:tx>
            <c:strRef>
              <c:f>'Chart Tables'!$A$89</c:f>
              <c:strCache>
                <c:ptCount val="1"/>
                <c:pt idx="0">
                  <c:v>Hijacked Updates</c:v>
                </c:pt>
              </c:strCache>
            </c:strRef>
          </c:tx>
          <c:spPr>
            <a:solidFill>
              <a:schemeClr val="accent2"/>
            </a:solidFill>
            <a:ln>
              <a:noFill/>
            </a:ln>
            <a:effectLst/>
          </c:spPr>
          <c:invertIfNegative val="0"/>
          <c:cat>
            <c:numRef>
              <c:f>'Chart Tables'!$B$87:$L$87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Tables'!$B$89:$L$89</c:f>
              <c:numCache>
                <c:formatCode>General</c:formatCode>
                <c:ptCount val="11"/>
                <c:pt idx="0">
                  <c:v>2</c:v>
                </c:pt>
                <c:pt idx="1">
                  <c:v>2</c:v>
                </c:pt>
                <c:pt idx="2">
                  <c:v>1</c:v>
                </c:pt>
                <c:pt idx="3">
                  <c:v>3</c:v>
                </c:pt>
                <c:pt idx="4">
                  <c:v>3</c:v>
                </c:pt>
                <c:pt idx="5">
                  <c:v>2</c:v>
                </c:pt>
                <c:pt idx="6">
                  <c:v>1</c:v>
                </c:pt>
                <c:pt idx="7">
                  <c:v>7</c:v>
                </c:pt>
                <c:pt idx="8">
                  <c:v>9</c:v>
                </c:pt>
                <c:pt idx="9">
                  <c:v>6</c:v>
                </c:pt>
                <c:pt idx="10">
                  <c:v>6</c:v>
                </c:pt>
              </c:numCache>
            </c:numRef>
          </c:val>
          <c:extLst>
            <c:ext xmlns:c16="http://schemas.microsoft.com/office/drawing/2014/chart" uri="{C3380CC4-5D6E-409C-BE32-E72D297353CC}">
              <c16:uniqueId val="{00000001-3203-40D2-BF56-FDC7A65E753F}"/>
            </c:ext>
          </c:extLst>
        </c:ser>
        <c:ser>
          <c:idx val="2"/>
          <c:order val="2"/>
          <c:tx>
            <c:strRef>
              <c:f>'Chart Tables'!$A$90</c:f>
              <c:strCache>
                <c:ptCount val="1"/>
                <c:pt idx="0">
                  <c:v>Proprietary Application Store</c:v>
                </c:pt>
              </c:strCache>
            </c:strRef>
          </c:tx>
          <c:spPr>
            <a:solidFill>
              <a:schemeClr val="accent3"/>
            </a:solidFill>
            <a:ln>
              <a:noFill/>
            </a:ln>
            <a:effectLst/>
          </c:spPr>
          <c:invertIfNegative val="0"/>
          <c:cat>
            <c:numRef>
              <c:f>'Chart Tables'!$B$87:$L$87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Tables'!$B$90:$L$90</c:f>
              <c:numCache>
                <c:formatCode>General</c:formatCode>
                <c:ptCount val="11"/>
                <c:pt idx="0">
                  <c:v>0</c:v>
                </c:pt>
                <c:pt idx="1">
                  <c:v>1</c:v>
                </c:pt>
                <c:pt idx="2">
                  <c:v>0</c:v>
                </c:pt>
                <c:pt idx="3">
                  <c:v>0</c:v>
                </c:pt>
                <c:pt idx="4">
                  <c:v>0</c:v>
                </c:pt>
                <c:pt idx="5">
                  <c:v>2</c:v>
                </c:pt>
                <c:pt idx="6">
                  <c:v>1</c:v>
                </c:pt>
                <c:pt idx="7">
                  <c:v>3</c:v>
                </c:pt>
                <c:pt idx="8">
                  <c:v>6</c:v>
                </c:pt>
                <c:pt idx="9">
                  <c:v>9</c:v>
                </c:pt>
                <c:pt idx="10">
                  <c:v>5</c:v>
                </c:pt>
              </c:numCache>
            </c:numRef>
          </c:val>
          <c:extLst>
            <c:ext xmlns:c16="http://schemas.microsoft.com/office/drawing/2014/chart" uri="{C3380CC4-5D6E-409C-BE32-E72D297353CC}">
              <c16:uniqueId val="{00000002-3203-40D2-BF56-FDC7A65E753F}"/>
            </c:ext>
          </c:extLst>
        </c:ser>
        <c:ser>
          <c:idx val="3"/>
          <c:order val="3"/>
          <c:tx>
            <c:strRef>
              <c:f>'Chart Tables'!$A$91</c:f>
              <c:strCache>
                <c:ptCount val="1"/>
                <c:pt idx="0">
                  <c:v>Third-Party Application Store</c:v>
                </c:pt>
              </c:strCache>
            </c:strRef>
          </c:tx>
          <c:spPr>
            <a:solidFill>
              <a:schemeClr val="accent4"/>
            </a:solidFill>
            <a:ln>
              <a:noFill/>
            </a:ln>
            <a:effectLst/>
          </c:spPr>
          <c:invertIfNegative val="0"/>
          <c:cat>
            <c:numRef>
              <c:f>'Chart Tables'!$B$87:$L$87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Tables'!$B$91:$L$91</c:f>
              <c:numCache>
                <c:formatCode>General</c:formatCode>
                <c:ptCount val="11"/>
                <c:pt idx="0">
                  <c:v>1</c:v>
                </c:pt>
                <c:pt idx="1">
                  <c:v>1</c:v>
                </c:pt>
                <c:pt idx="2">
                  <c:v>0</c:v>
                </c:pt>
                <c:pt idx="3">
                  <c:v>1</c:v>
                </c:pt>
                <c:pt idx="4">
                  <c:v>0</c:v>
                </c:pt>
                <c:pt idx="5">
                  <c:v>0</c:v>
                </c:pt>
                <c:pt idx="6">
                  <c:v>2</c:v>
                </c:pt>
                <c:pt idx="7">
                  <c:v>3</c:v>
                </c:pt>
                <c:pt idx="8">
                  <c:v>1</c:v>
                </c:pt>
                <c:pt idx="9">
                  <c:v>1</c:v>
                </c:pt>
                <c:pt idx="10">
                  <c:v>0</c:v>
                </c:pt>
              </c:numCache>
            </c:numRef>
          </c:val>
          <c:extLst>
            <c:ext xmlns:c16="http://schemas.microsoft.com/office/drawing/2014/chart" uri="{C3380CC4-5D6E-409C-BE32-E72D297353CC}">
              <c16:uniqueId val="{00000003-3203-40D2-BF56-FDC7A65E753F}"/>
            </c:ext>
          </c:extLst>
        </c:ser>
        <c:ser>
          <c:idx val="4"/>
          <c:order val="4"/>
          <c:tx>
            <c:strRef>
              <c:f>'Chart Tables'!$A$92</c:f>
              <c:strCache>
                <c:ptCount val="1"/>
                <c:pt idx="0">
                  <c:v>Open-Source Dependency</c:v>
                </c:pt>
              </c:strCache>
            </c:strRef>
          </c:tx>
          <c:spPr>
            <a:solidFill>
              <a:schemeClr val="accent5"/>
            </a:solidFill>
            <a:ln>
              <a:noFill/>
            </a:ln>
            <a:effectLst/>
          </c:spPr>
          <c:invertIfNegative val="0"/>
          <c:cat>
            <c:numRef>
              <c:f>'Chart Tables'!$B$87:$L$87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Tables'!$B$92:$L$92</c:f>
              <c:numCache>
                <c:formatCode>General</c:formatCode>
                <c:ptCount val="11"/>
                <c:pt idx="0">
                  <c:v>0</c:v>
                </c:pt>
                <c:pt idx="1">
                  <c:v>0</c:v>
                </c:pt>
                <c:pt idx="2">
                  <c:v>0</c:v>
                </c:pt>
                <c:pt idx="3">
                  <c:v>1</c:v>
                </c:pt>
                <c:pt idx="4">
                  <c:v>1</c:v>
                </c:pt>
                <c:pt idx="5">
                  <c:v>0</c:v>
                </c:pt>
                <c:pt idx="6">
                  <c:v>2</c:v>
                </c:pt>
                <c:pt idx="7">
                  <c:v>2</c:v>
                </c:pt>
                <c:pt idx="8">
                  <c:v>13</c:v>
                </c:pt>
                <c:pt idx="9">
                  <c:v>8</c:v>
                </c:pt>
                <c:pt idx="10">
                  <c:v>8</c:v>
                </c:pt>
              </c:numCache>
            </c:numRef>
          </c:val>
          <c:extLst>
            <c:ext xmlns:c16="http://schemas.microsoft.com/office/drawing/2014/chart" uri="{C3380CC4-5D6E-409C-BE32-E72D297353CC}">
              <c16:uniqueId val="{00000004-3203-40D2-BF56-FDC7A65E753F}"/>
            </c:ext>
          </c:extLst>
        </c:ser>
        <c:ser>
          <c:idx val="5"/>
          <c:order val="5"/>
          <c:tx>
            <c:strRef>
              <c:f>'Chart Tables'!$A$93</c:f>
              <c:strCache>
                <c:ptCount val="1"/>
                <c:pt idx="0">
                  <c:v>Worm Component</c:v>
                </c:pt>
              </c:strCache>
            </c:strRef>
          </c:tx>
          <c:spPr>
            <a:solidFill>
              <a:schemeClr val="accent6"/>
            </a:solidFill>
            <a:ln>
              <a:noFill/>
            </a:ln>
            <a:effectLst/>
          </c:spPr>
          <c:invertIfNegative val="0"/>
          <c:cat>
            <c:numRef>
              <c:f>'Chart Tables'!$B$87:$L$87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Tables'!$B$93:$L$93</c:f>
              <c:numCache>
                <c:formatCode>General</c:formatCode>
                <c:ptCount val="11"/>
                <c:pt idx="0">
                  <c:v>2</c:v>
                </c:pt>
                <c:pt idx="1">
                  <c:v>0</c:v>
                </c:pt>
                <c:pt idx="2">
                  <c:v>0</c:v>
                </c:pt>
                <c:pt idx="3">
                  <c:v>0</c:v>
                </c:pt>
                <c:pt idx="4">
                  <c:v>0</c:v>
                </c:pt>
                <c:pt idx="5">
                  <c:v>1</c:v>
                </c:pt>
                <c:pt idx="6">
                  <c:v>0</c:v>
                </c:pt>
                <c:pt idx="7">
                  <c:v>1</c:v>
                </c:pt>
                <c:pt idx="8">
                  <c:v>1</c:v>
                </c:pt>
                <c:pt idx="9">
                  <c:v>0</c:v>
                </c:pt>
                <c:pt idx="10">
                  <c:v>0</c:v>
                </c:pt>
              </c:numCache>
            </c:numRef>
          </c:val>
          <c:extLst>
            <c:ext xmlns:c16="http://schemas.microsoft.com/office/drawing/2014/chart" uri="{C3380CC4-5D6E-409C-BE32-E72D297353CC}">
              <c16:uniqueId val="{00000005-3203-40D2-BF56-FDC7A65E753F}"/>
            </c:ext>
          </c:extLst>
        </c:ser>
        <c:ser>
          <c:idx val="6"/>
          <c:order val="6"/>
          <c:tx>
            <c:strRef>
              <c:f>'Chart Tables'!$A$94</c:f>
              <c:strCache>
                <c:ptCount val="1"/>
                <c:pt idx="0">
                  <c:v>Hardware Component</c:v>
                </c:pt>
              </c:strCache>
            </c:strRef>
          </c:tx>
          <c:spPr>
            <a:solidFill>
              <a:schemeClr val="accent1">
                <a:lumMod val="60000"/>
              </a:schemeClr>
            </a:solidFill>
            <a:ln>
              <a:noFill/>
            </a:ln>
            <a:effectLst/>
          </c:spPr>
          <c:invertIfNegative val="0"/>
          <c:cat>
            <c:numRef>
              <c:f>'Chart Tables'!$B$87:$L$87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Tables'!$B$94:$L$94</c:f>
              <c:numCache>
                <c:formatCode>General</c:formatCode>
                <c:ptCount val="11"/>
                <c:pt idx="0">
                  <c:v>2</c:v>
                </c:pt>
                <c:pt idx="1">
                  <c:v>0</c:v>
                </c:pt>
                <c:pt idx="2">
                  <c:v>0</c:v>
                </c:pt>
                <c:pt idx="3">
                  <c:v>1</c:v>
                </c:pt>
                <c:pt idx="4">
                  <c:v>0</c:v>
                </c:pt>
                <c:pt idx="5">
                  <c:v>1</c:v>
                </c:pt>
                <c:pt idx="6">
                  <c:v>0</c:v>
                </c:pt>
                <c:pt idx="7">
                  <c:v>0</c:v>
                </c:pt>
                <c:pt idx="8">
                  <c:v>1</c:v>
                </c:pt>
                <c:pt idx="9">
                  <c:v>0</c:v>
                </c:pt>
                <c:pt idx="10">
                  <c:v>1</c:v>
                </c:pt>
              </c:numCache>
            </c:numRef>
          </c:val>
          <c:extLst>
            <c:ext xmlns:c16="http://schemas.microsoft.com/office/drawing/2014/chart" uri="{C3380CC4-5D6E-409C-BE32-E72D297353CC}">
              <c16:uniqueId val="{00000006-3203-40D2-BF56-FDC7A65E753F}"/>
            </c:ext>
          </c:extLst>
        </c:ser>
        <c:ser>
          <c:idx val="7"/>
          <c:order val="7"/>
          <c:tx>
            <c:strRef>
              <c:f>'Chart Tables'!$A$95</c:f>
              <c:strCache>
                <c:ptCount val="1"/>
                <c:pt idx="0">
                  <c:v>Direct Download</c:v>
                </c:pt>
              </c:strCache>
            </c:strRef>
          </c:tx>
          <c:spPr>
            <a:solidFill>
              <a:schemeClr val="accent2">
                <a:lumMod val="60000"/>
              </a:schemeClr>
            </a:solidFill>
            <a:ln>
              <a:noFill/>
            </a:ln>
            <a:effectLst/>
          </c:spPr>
          <c:invertIfNegative val="0"/>
          <c:cat>
            <c:numRef>
              <c:f>'Chart Tables'!$B$87:$L$87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Tables'!$B$95:$L$95</c:f>
              <c:numCache>
                <c:formatCode>General</c:formatCode>
                <c:ptCount val="11"/>
                <c:pt idx="0">
                  <c:v>0</c:v>
                </c:pt>
                <c:pt idx="1">
                  <c:v>0</c:v>
                </c:pt>
                <c:pt idx="2">
                  <c:v>0</c:v>
                </c:pt>
                <c:pt idx="3">
                  <c:v>1</c:v>
                </c:pt>
                <c:pt idx="4">
                  <c:v>1</c:v>
                </c:pt>
                <c:pt idx="5">
                  <c:v>0</c:v>
                </c:pt>
                <c:pt idx="6">
                  <c:v>3</c:v>
                </c:pt>
                <c:pt idx="7">
                  <c:v>1</c:v>
                </c:pt>
                <c:pt idx="8">
                  <c:v>6</c:v>
                </c:pt>
                <c:pt idx="9">
                  <c:v>0</c:v>
                </c:pt>
                <c:pt idx="10">
                  <c:v>5</c:v>
                </c:pt>
              </c:numCache>
            </c:numRef>
          </c:val>
          <c:extLst>
            <c:ext xmlns:c16="http://schemas.microsoft.com/office/drawing/2014/chart" uri="{C3380CC4-5D6E-409C-BE32-E72D297353CC}">
              <c16:uniqueId val="{00000007-3203-40D2-BF56-FDC7A65E753F}"/>
            </c:ext>
          </c:extLst>
        </c:ser>
        <c:ser>
          <c:idx val="8"/>
          <c:order val="8"/>
          <c:tx>
            <c:strRef>
              <c:f>'Chart Tables'!$A$96</c:f>
              <c:strCache>
                <c:ptCount val="1"/>
                <c:pt idx="0">
                  <c:v>Phishing</c:v>
                </c:pt>
              </c:strCache>
            </c:strRef>
          </c:tx>
          <c:spPr>
            <a:solidFill>
              <a:schemeClr val="accent3">
                <a:lumMod val="60000"/>
              </a:schemeClr>
            </a:solidFill>
            <a:ln>
              <a:noFill/>
            </a:ln>
            <a:effectLst/>
          </c:spPr>
          <c:invertIfNegative val="0"/>
          <c:cat>
            <c:numRef>
              <c:f>'Chart Tables'!$B$87:$L$87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Tables'!$B$96:$L$96</c:f>
              <c:numCache>
                <c:formatCode>General</c:formatCode>
                <c:ptCount val="11"/>
                <c:pt idx="0">
                  <c:v>0</c:v>
                </c:pt>
                <c:pt idx="1">
                  <c:v>0</c:v>
                </c:pt>
                <c:pt idx="2">
                  <c:v>0</c:v>
                </c:pt>
                <c:pt idx="3">
                  <c:v>0</c:v>
                </c:pt>
                <c:pt idx="4">
                  <c:v>0</c:v>
                </c:pt>
                <c:pt idx="5">
                  <c:v>2</c:v>
                </c:pt>
                <c:pt idx="6">
                  <c:v>1</c:v>
                </c:pt>
                <c:pt idx="7">
                  <c:v>0</c:v>
                </c:pt>
                <c:pt idx="8">
                  <c:v>2</c:v>
                </c:pt>
                <c:pt idx="9">
                  <c:v>1</c:v>
                </c:pt>
                <c:pt idx="10">
                  <c:v>1</c:v>
                </c:pt>
              </c:numCache>
            </c:numRef>
          </c:val>
          <c:extLst>
            <c:ext xmlns:c16="http://schemas.microsoft.com/office/drawing/2014/chart" uri="{C3380CC4-5D6E-409C-BE32-E72D297353CC}">
              <c16:uniqueId val="{00000008-3203-40D2-BF56-FDC7A65E753F}"/>
            </c:ext>
          </c:extLst>
        </c:ser>
        <c:ser>
          <c:idx val="9"/>
          <c:order val="9"/>
          <c:tx>
            <c:strRef>
              <c:f>'Chart Tables'!$A$97</c:f>
              <c:strCache>
                <c:ptCount val="1"/>
                <c:pt idx="0">
                  <c:v>Development Software</c:v>
                </c:pt>
              </c:strCache>
            </c:strRef>
          </c:tx>
          <c:spPr>
            <a:solidFill>
              <a:schemeClr val="accent4">
                <a:lumMod val="60000"/>
              </a:schemeClr>
            </a:solidFill>
            <a:ln>
              <a:noFill/>
            </a:ln>
            <a:effectLst/>
          </c:spPr>
          <c:invertIfNegative val="0"/>
          <c:cat>
            <c:numRef>
              <c:f>'Chart Tables'!$B$87:$L$87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Tables'!$B$97:$L$97</c:f>
              <c:numCache>
                <c:formatCode>General</c:formatCode>
                <c:ptCount val="11"/>
                <c:pt idx="0">
                  <c:v>0</c:v>
                </c:pt>
                <c:pt idx="1">
                  <c:v>0</c:v>
                </c:pt>
                <c:pt idx="2">
                  <c:v>0</c:v>
                </c:pt>
                <c:pt idx="3">
                  <c:v>1</c:v>
                </c:pt>
                <c:pt idx="4">
                  <c:v>0</c:v>
                </c:pt>
                <c:pt idx="5">
                  <c:v>1</c:v>
                </c:pt>
                <c:pt idx="6">
                  <c:v>0</c:v>
                </c:pt>
                <c:pt idx="7">
                  <c:v>0</c:v>
                </c:pt>
                <c:pt idx="8">
                  <c:v>2</c:v>
                </c:pt>
                <c:pt idx="9">
                  <c:v>3</c:v>
                </c:pt>
                <c:pt idx="10">
                  <c:v>3</c:v>
                </c:pt>
              </c:numCache>
            </c:numRef>
          </c:val>
          <c:extLst>
            <c:ext xmlns:c16="http://schemas.microsoft.com/office/drawing/2014/chart" uri="{C3380CC4-5D6E-409C-BE32-E72D297353CC}">
              <c16:uniqueId val="{00000009-3203-40D2-BF56-FDC7A65E753F}"/>
            </c:ext>
          </c:extLst>
        </c:ser>
        <c:ser>
          <c:idx val="10"/>
          <c:order val="10"/>
          <c:tx>
            <c:strRef>
              <c:f>'Chart Tables'!$A$98</c:f>
              <c:strCache>
                <c:ptCount val="1"/>
                <c:pt idx="0">
                  <c:v>Supply Chain Service Provider</c:v>
                </c:pt>
              </c:strCache>
            </c:strRef>
          </c:tx>
          <c:spPr>
            <a:solidFill>
              <a:schemeClr val="accent5">
                <a:lumMod val="60000"/>
              </a:schemeClr>
            </a:solidFill>
            <a:ln>
              <a:noFill/>
            </a:ln>
            <a:effectLst/>
          </c:spPr>
          <c:invertIfNegative val="0"/>
          <c:cat>
            <c:numRef>
              <c:f>'Chart Tables'!$B$87:$L$87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Tables'!$B$98:$L$98</c:f>
              <c:numCache>
                <c:formatCode>General</c:formatCode>
                <c:ptCount val="11"/>
                <c:pt idx="0">
                  <c:v>1</c:v>
                </c:pt>
                <c:pt idx="1">
                  <c:v>2</c:v>
                </c:pt>
                <c:pt idx="2">
                  <c:v>1</c:v>
                </c:pt>
                <c:pt idx="3">
                  <c:v>6</c:v>
                </c:pt>
                <c:pt idx="4">
                  <c:v>4</c:v>
                </c:pt>
                <c:pt idx="5">
                  <c:v>8</c:v>
                </c:pt>
                <c:pt idx="6">
                  <c:v>1</c:v>
                </c:pt>
                <c:pt idx="7">
                  <c:v>2</c:v>
                </c:pt>
                <c:pt idx="8">
                  <c:v>7</c:v>
                </c:pt>
                <c:pt idx="9">
                  <c:v>12</c:v>
                </c:pt>
                <c:pt idx="10">
                  <c:v>10</c:v>
                </c:pt>
              </c:numCache>
            </c:numRef>
          </c:val>
          <c:extLst>
            <c:ext xmlns:c16="http://schemas.microsoft.com/office/drawing/2014/chart" uri="{C3380CC4-5D6E-409C-BE32-E72D297353CC}">
              <c16:uniqueId val="{0000000A-3203-40D2-BF56-FDC7A65E753F}"/>
            </c:ext>
          </c:extLst>
        </c:ser>
        <c:ser>
          <c:idx val="11"/>
          <c:order val="11"/>
          <c:tx>
            <c:strRef>
              <c:f>'Chart Tables'!$A$99</c:f>
              <c:strCache>
                <c:ptCount val="1"/>
                <c:pt idx="0">
                  <c:v>Unknown, N/A, or Other</c:v>
                </c:pt>
              </c:strCache>
            </c:strRef>
          </c:tx>
          <c:spPr>
            <a:solidFill>
              <a:schemeClr val="accent6">
                <a:lumMod val="60000"/>
              </a:schemeClr>
            </a:solidFill>
            <a:ln>
              <a:noFill/>
            </a:ln>
            <a:effectLst/>
          </c:spPr>
          <c:invertIfNegative val="0"/>
          <c:cat>
            <c:numRef>
              <c:f>'Chart Tables'!$B$87:$L$87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'Chart Tables'!$B$99:$L$99</c:f>
              <c:numCache>
                <c:formatCode>General</c:formatCode>
                <c:ptCount val="11"/>
                <c:pt idx="0">
                  <c:v>0</c:v>
                </c:pt>
                <c:pt idx="1">
                  <c:v>2</c:v>
                </c:pt>
                <c:pt idx="2">
                  <c:v>1</c:v>
                </c:pt>
                <c:pt idx="3">
                  <c:v>0</c:v>
                </c:pt>
                <c:pt idx="4">
                  <c:v>1</c:v>
                </c:pt>
                <c:pt idx="5">
                  <c:v>0</c:v>
                </c:pt>
                <c:pt idx="6">
                  <c:v>0</c:v>
                </c:pt>
                <c:pt idx="7">
                  <c:v>0</c:v>
                </c:pt>
                <c:pt idx="8">
                  <c:v>0</c:v>
                </c:pt>
                <c:pt idx="9">
                  <c:v>1</c:v>
                </c:pt>
                <c:pt idx="10">
                  <c:v>0</c:v>
                </c:pt>
              </c:numCache>
            </c:numRef>
          </c:val>
          <c:extLst>
            <c:ext xmlns:c16="http://schemas.microsoft.com/office/drawing/2014/chart" uri="{C3380CC4-5D6E-409C-BE32-E72D297353CC}">
              <c16:uniqueId val="{0000000B-3203-40D2-BF56-FDC7A65E753F}"/>
            </c:ext>
          </c:extLst>
        </c:ser>
        <c:dLbls>
          <c:showLegendKey val="0"/>
          <c:showVal val="0"/>
          <c:showCatName val="0"/>
          <c:showSerName val="0"/>
          <c:showPercent val="0"/>
          <c:showBubbleSize val="0"/>
        </c:dLbls>
        <c:gapWidth val="150"/>
        <c:overlap val="100"/>
        <c:axId val="1284396408"/>
        <c:axId val="1284397048"/>
      </c:barChart>
      <c:catAx>
        <c:axId val="1284396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4397048"/>
        <c:crosses val="autoZero"/>
        <c:auto val="1"/>
        <c:lblAlgn val="ctr"/>
        <c:lblOffset val="100"/>
        <c:noMultiLvlLbl val="0"/>
      </c:catAx>
      <c:valAx>
        <c:axId val="1284397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4396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0</xdr:col>
      <xdr:colOff>1</xdr:colOff>
      <xdr:row>15</xdr:row>
      <xdr:rowOff>65314</xdr:rowOff>
    </xdr:from>
    <xdr:to>
      <xdr:col>8</xdr:col>
      <xdr:colOff>16328</xdr:colOff>
      <xdr:row>33</xdr:row>
      <xdr:rowOff>97970</xdr:rowOff>
    </xdr:to>
    <xdr:graphicFrame macro="">
      <xdr:nvGraphicFramePr>
        <xdr:cNvPr id="3" name="Chart 2">
          <a:extLst>
            <a:ext uri="{FF2B5EF4-FFF2-40B4-BE49-F238E27FC236}">
              <a16:creationId xmlns:a16="http://schemas.microsoft.com/office/drawing/2014/main" id="{2E1E4B6A-E1F0-468C-9A38-A20BA3E470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34</xdr:row>
      <xdr:rowOff>0</xdr:rowOff>
    </xdr:from>
    <xdr:to>
      <xdr:col>8</xdr:col>
      <xdr:colOff>315685</xdr:colOff>
      <xdr:row>52</xdr:row>
      <xdr:rowOff>70758</xdr:rowOff>
    </xdr:to>
    <xdr:graphicFrame macro="">
      <xdr:nvGraphicFramePr>
        <xdr:cNvPr id="4" name="Chart 3">
          <a:extLst>
            <a:ext uri="{FF2B5EF4-FFF2-40B4-BE49-F238E27FC236}">
              <a16:creationId xmlns:a16="http://schemas.microsoft.com/office/drawing/2014/main" id="{984DAA16-18E6-4F7A-B46B-5B03AD5073F9}"/>
            </a:ext>
            <a:ext uri="{147F2762-F138-4A5C-976F-8EAC2B608ADB}">
              <a16:predDERef xmlns:a16="http://schemas.microsoft.com/office/drawing/2014/main" pred="{2E1E4B6A-E1F0-468C-9A38-A20BA3E470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73</xdr:row>
      <xdr:rowOff>0</xdr:rowOff>
    </xdr:from>
    <xdr:to>
      <xdr:col>8</xdr:col>
      <xdr:colOff>386443</xdr:colOff>
      <xdr:row>91</xdr:row>
      <xdr:rowOff>130629</xdr:rowOff>
    </xdr:to>
    <xdr:graphicFrame macro="">
      <xdr:nvGraphicFramePr>
        <xdr:cNvPr id="6" name="Chart 5">
          <a:extLst>
            <a:ext uri="{FF2B5EF4-FFF2-40B4-BE49-F238E27FC236}">
              <a16:creationId xmlns:a16="http://schemas.microsoft.com/office/drawing/2014/main" id="{2EE55F8D-778F-4B38-B578-757E2DC6E8B8}"/>
            </a:ext>
            <a:ext uri="{147F2762-F138-4A5C-976F-8EAC2B608ADB}">
              <a16:predDERef xmlns:a16="http://schemas.microsoft.com/office/drawing/2014/main" pred="{984DAA16-18E6-4F7A-B46B-5B03AD5073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363307</xdr:colOff>
      <xdr:row>92</xdr:row>
      <xdr:rowOff>17688</xdr:rowOff>
    </xdr:from>
    <xdr:to>
      <xdr:col>10</xdr:col>
      <xdr:colOff>357187</xdr:colOff>
      <xdr:row>113</xdr:row>
      <xdr:rowOff>22450</xdr:rowOff>
    </xdr:to>
    <xdr:graphicFrame macro="">
      <xdr:nvGraphicFramePr>
        <xdr:cNvPr id="19" name="Chart 6">
          <a:extLst>
            <a:ext uri="{FF2B5EF4-FFF2-40B4-BE49-F238E27FC236}">
              <a16:creationId xmlns:a16="http://schemas.microsoft.com/office/drawing/2014/main" id="{49A3E1E3-ECD5-47CB-99C1-3ABED6AD6CC6}"/>
            </a:ext>
            <a:ext uri="{147F2762-F138-4A5C-976F-8EAC2B608ADB}">
              <a16:predDERef xmlns:a16="http://schemas.microsoft.com/office/drawing/2014/main" pred="{2EE55F8D-778F-4B38-B578-757E2DC6E8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549730</xdr:colOff>
      <xdr:row>96</xdr:row>
      <xdr:rowOff>97971</xdr:rowOff>
    </xdr:from>
    <xdr:to>
      <xdr:col>1</xdr:col>
      <xdr:colOff>615044</xdr:colOff>
      <xdr:row>112</xdr:row>
      <xdr:rowOff>125185</xdr:rowOff>
    </xdr:to>
    <xdr:sp macro="" textlink="">
      <xdr:nvSpPr>
        <xdr:cNvPr id="8" name="Rectangle 7">
          <a:extLst>
            <a:ext uri="{FF2B5EF4-FFF2-40B4-BE49-F238E27FC236}">
              <a16:creationId xmlns:a16="http://schemas.microsoft.com/office/drawing/2014/main" id="{AD398C60-822D-420B-AD20-8328C585AEEF}"/>
            </a:ext>
          </a:extLst>
        </xdr:cNvPr>
        <xdr:cNvSpPr/>
      </xdr:nvSpPr>
      <xdr:spPr>
        <a:xfrm>
          <a:off x="549730" y="17863457"/>
          <a:ext cx="718457" cy="29881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800">
              <a:solidFill>
                <a:schemeClr val="tx1"/>
              </a:solidFill>
            </a:rPr>
            <a:t>Worm</a:t>
          </a:r>
        </a:p>
        <a:p>
          <a:pPr algn="l"/>
          <a:endParaRPr lang="en-US" sz="800">
            <a:solidFill>
              <a:schemeClr val="tx1"/>
            </a:solidFill>
          </a:endParaRPr>
        </a:p>
        <a:p>
          <a:pPr algn="l"/>
          <a:endParaRPr lang="en-US" sz="1800">
            <a:solidFill>
              <a:schemeClr val="tx1"/>
            </a:solidFill>
          </a:endParaRPr>
        </a:p>
        <a:p>
          <a:pPr algn="l"/>
          <a:r>
            <a:rPr lang="en-US" sz="800">
              <a:solidFill>
                <a:schemeClr val="tx1"/>
              </a:solidFill>
            </a:rPr>
            <a:t>Network connection</a:t>
          </a:r>
          <a:br>
            <a:rPr lang="en-US" sz="800">
              <a:solidFill>
                <a:schemeClr val="tx1"/>
              </a:solidFill>
            </a:rPr>
          </a:br>
          <a:endParaRPr lang="en-US" sz="800">
            <a:solidFill>
              <a:schemeClr val="tx1"/>
            </a:solidFill>
          </a:endParaRPr>
        </a:p>
        <a:p>
          <a:pPr algn="l"/>
          <a:endParaRPr lang="en-US" sz="500">
            <a:solidFill>
              <a:schemeClr val="tx1"/>
            </a:solidFill>
          </a:endParaRPr>
        </a:p>
        <a:p>
          <a:pPr algn="l"/>
          <a:br>
            <a:rPr lang="en-US" sz="800">
              <a:solidFill>
                <a:schemeClr val="tx1"/>
              </a:solidFill>
            </a:rPr>
          </a:br>
          <a:r>
            <a:rPr lang="en-US" sz="800">
              <a:solidFill>
                <a:schemeClr val="tx1"/>
              </a:solidFill>
            </a:rPr>
            <a:t>Store Download</a:t>
          </a:r>
          <a:br>
            <a:rPr lang="en-US" sz="800">
              <a:solidFill>
                <a:schemeClr val="tx1"/>
              </a:solidFill>
            </a:rPr>
          </a:br>
          <a:endParaRPr lang="en-US" sz="800">
            <a:solidFill>
              <a:schemeClr val="tx1"/>
            </a:solidFill>
          </a:endParaRPr>
        </a:p>
        <a:p>
          <a:pPr algn="l"/>
          <a:endParaRPr lang="en-US" sz="400">
            <a:solidFill>
              <a:schemeClr val="tx1"/>
            </a:solidFill>
          </a:endParaRPr>
        </a:p>
        <a:p>
          <a:pPr algn="l"/>
          <a:br>
            <a:rPr lang="en-US" sz="800">
              <a:solidFill>
                <a:schemeClr val="tx1"/>
              </a:solidFill>
            </a:rPr>
          </a:br>
          <a:r>
            <a:rPr lang="en-US" sz="800">
              <a:solidFill>
                <a:schemeClr val="tx1"/>
              </a:solidFill>
            </a:rPr>
            <a:t>Product Components</a:t>
          </a:r>
          <a:br>
            <a:rPr lang="en-US" sz="800">
              <a:solidFill>
                <a:schemeClr val="tx1"/>
              </a:solidFill>
            </a:rPr>
          </a:br>
          <a:endParaRPr lang="en-US" sz="800">
            <a:solidFill>
              <a:schemeClr val="tx1"/>
            </a:solidFill>
          </a:endParaRPr>
        </a:p>
        <a:p>
          <a:pPr algn="l"/>
          <a:endParaRPr lang="en-US" sz="800">
            <a:solidFill>
              <a:schemeClr val="tx1"/>
            </a:solidFill>
          </a:endParaRPr>
        </a:p>
        <a:p>
          <a:pPr algn="l"/>
          <a:br>
            <a:rPr lang="en-US" sz="500">
              <a:solidFill>
                <a:schemeClr val="tx1"/>
              </a:solidFill>
            </a:rPr>
          </a:br>
          <a:r>
            <a:rPr lang="en-US" sz="800">
              <a:solidFill>
                <a:schemeClr val="tx1"/>
              </a:solidFill>
            </a:rPr>
            <a:t>Physical</a:t>
          </a:r>
          <a:r>
            <a:rPr lang="en-US" sz="800" baseline="0">
              <a:solidFill>
                <a:schemeClr val="tx1"/>
              </a:solidFill>
            </a:rPr>
            <a:t> Access</a:t>
          </a:r>
          <a:endParaRPr lang="en-US" sz="800">
            <a:solidFill>
              <a:schemeClr val="tx1"/>
            </a:solidFill>
          </a:endParaRPr>
        </a:p>
      </xdr:txBody>
    </xdr:sp>
    <xdr:clientData/>
  </xdr:twoCellAnchor>
  <xdr:twoCellAnchor>
    <xdr:from>
      <xdr:col>2</xdr:col>
      <xdr:colOff>408212</xdr:colOff>
      <xdr:row>110</xdr:row>
      <xdr:rowOff>135294</xdr:rowOff>
    </xdr:from>
    <xdr:to>
      <xdr:col>3</xdr:col>
      <xdr:colOff>630216</xdr:colOff>
      <xdr:row>112</xdr:row>
      <xdr:rowOff>87086</xdr:rowOff>
    </xdr:to>
    <xdr:sp macro="" textlink="">
      <xdr:nvSpPr>
        <xdr:cNvPr id="9" name="Rectangle 8">
          <a:extLst>
            <a:ext uri="{FF2B5EF4-FFF2-40B4-BE49-F238E27FC236}">
              <a16:creationId xmlns:a16="http://schemas.microsoft.com/office/drawing/2014/main" id="{8E2541A0-51A4-4C7F-9F78-795CD838310D}"/>
            </a:ext>
          </a:extLst>
        </xdr:cNvPr>
        <xdr:cNvSpPr/>
      </xdr:nvSpPr>
      <xdr:spPr>
        <a:xfrm>
          <a:off x="1714498" y="20491580"/>
          <a:ext cx="875147" cy="321906"/>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800">
              <a:solidFill>
                <a:sysClr val="windowText" lastClr="000000"/>
              </a:solidFill>
            </a:rPr>
            <a:t>Application</a:t>
          </a:r>
        </a:p>
      </xdr:txBody>
    </xdr:sp>
    <xdr:clientData/>
  </xdr:twoCellAnchor>
  <xdr:twoCellAnchor>
    <xdr:from>
      <xdr:col>4</xdr:col>
      <xdr:colOff>78532</xdr:colOff>
      <xdr:row>110</xdr:row>
      <xdr:rowOff>147737</xdr:rowOff>
    </xdr:from>
    <xdr:to>
      <xdr:col>5</xdr:col>
      <xdr:colOff>130199</xdr:colOff>
      <xdr:row>112</xdr:row>
      <xdr:rowOff>10886</xdr:rowOff>
    </xdr:to>
    <xdr:sp macro="" textlink="">
      <xdr:nvSpPr>
        <xdr:cNvPr id="10" name="Rectangle 9">
          <a:extLst>
            <a:ext uri="{FF2B5EF4-FFF2-40B4-BE49-F238E27FC236}">
              <a16:creationId xmlns:a16="http://schemas.microsoft.com/office/drawing/2014/main" id="{748AA536-9DD2-45AC-8E4F-0FA44355BE5D}"/>
            </a:ext>
          </a:extLst>
        </xdr:cNvPr>
        <xdr:cNvSpPr/>
      </xdr:nvSpPr>
      <xdr:spPr>
        <a:xfrm>
          <a:off x="2691103" y="20504023"/>
          <a:ext cx="704810" cy="23326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800">
              <a:solidFill>
                <a:sysClr val="windowText" lastClr="000000"/>
              </a:solidFill>
            </a:rPr>
            <a:t>Update</a:t>
          </a:r>
        </a:p>
      </xdr:txBody>
    </xdr:sp>
    <xdr:clientData/>
  </xdr:twoCellAnchor>
  <xdr:twoCellAnchor>
    <xdr:from>
      <xdr:col>5</xdr:col>
      <xdr:colOff>175236</xdr:colOff>
      <xdr:row>110</xdr:row>
      <xdr:rowOff>134128</xdr:rowOff>
    </xdr:from>
    <xdr:to>
      <xdr:col>5</xdr:col>
      <xdr:colOff>515029</xdr:colOff>
      <xdr:row>111</xdr:row>
      <xdr:rowOff>172129</xdr:rowOff>
    </xdr:to>
    <xdr:sp macro="" textlink="">
      <xdr:nvSpPr>
        <xdr:cNvPr id="11" name="Rectangle 10">
          <a:extLst>
            <a:ext uri="{FF2B5EF4-FFF2-40B4-BE49-F238E27FC236}">
              <a16:creationId xmlns:a16="http://schemas.microsoft.com/office/drawing/2014/main" id="{2762D824-9299-4BA5-A0E8-DBA755DE0617}"/>
            </a:ext>
          </a:extLst>
        </xdr:cNvPr>
        <xdr:cNvSpPr/>
      </xdr:nvSpPr>
      <xdr:spPr>
        <a:xfrm>
          <a:off x="3332093" y="19891699"/>
          <a:ext cx="339793" cy="21761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800">
              <a:solidFill>
                <a:sysClr val="windowText" lastClr="000000"/>
              </a:solidFill>
            </a:rPr>
            <a:t>OS</a:t>
          </a:r>
        </a:p>
      </xdr:txBody>
    </xdr:sp>
    <xdr:clientData/>
  </xdr:twoCellAnchor>
  <xdr:twoCellAnchor>
    <xdr:from>
      <xdr:col>6</xdr:col>
      <xdr:colOff>156636</xdr:colOff>
      <xdr:row>110</xdr:row>
      <xdr:rowOff>136073</xdr:rowOff>
    </xdr:from>
    <xdr:to>
      <xdr:col>7</xdr:col>
      <xdr:colOff>294262</xdr:colOff>
      <xdr:row>112</xdr:row>
      <xdr:rowOff>32657</xdr:rowOff>
    </xdr:to>
    <xdr:sp macro="" textlink="">
      <xdr:nvSpPr>
        <xdr:cNvPr id="12" name="Rectangle 11">
          <a:extLst>
            <a:ext uri="{FF2B5EF4-FFF2-40B4-BE49-F238E27FC236}">
              <a16:creationId xmlns:a16="http://schemas.microsoft.com/office/drawing/2014/main" id="{50FC788E-96AC-44B2-B9AB-95EADDE32915}"/>
            </a:ext>
          </a:extLst>
        </xdr:cNvPr>
        <xdr:cNvSpPr/>
      </xdr:nvSpPr>
      <xdr:spPr>
        <a:xfrm>
          <a:off x="4075493" y="20492359"/>
          <a:ext cx="790769" cy="266698"/>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800">
              <a:solidFill>
                <a:sysClr val="windowText" lastClr="000000"/>
              </a:solidFill>
            </a:rPr>
            <a:t>Firmware</a:t>
          </a:r>
        </a:p>
      </xdr:txBody>
    </xdr:sp>
    <xdr:clientData/>
  </xdr:twoCellAnchor>
  <xdr:twoCellAnchor>
    <xdr:from>
      <xdr:col>7</xdr:col>
      <xdr:colOff>407785</xdr:colOff>
      <xdr:row>110</xdr:row>
      <xdr:rowOff>142295</xdr:rowOff>
    </xdr:from>
    <xdr:to>
      <xdr:col>8</xdr:col>
      <xdr:colOff>451757</xdr:colOff>
      <xdr:row>112</xdr:row>
      <xdr:rowOff>130629</xdr:rowOff>
    </xdr:to>
    <xdr:sp macro="" textlink="">
      <xdr:nvSpPr>
        <xdr:cNvPr id="13" name="Rectangle 12">
          <a:extLst>
            <a:ext uri="{FF2B5EF4-FFF2-40B4-BE49-F238E27FC236}">
              <a16:creationId xmlns:a16="http://schemas.microsoft.com/office/drawing/2014/main" id="{B5AA5C8D-5AA3-4CD8-B58D-63184E1474B6}"/>
            </a:ext>
          </a:extLst>
        </xdr:cNvPr>
        <xdr:cNvSpPr/>
      </xdr:nvSpPr>
      <xdr:spPr>
        <a:xfrm>
          <a:off x="4979785" y="20498581"/>
          <a:ext cx="697115" cy="358448"/>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800">
              <a:solidFill>
                <a:sysClr val="windowText" lastClr="000000"/>
              </a:solidFill>
            </a:rPr>
            <a:t>Physical Systems</a:t>
          </a:r>
        </a:p>
      </xdr:txBody>
    </xdr:sp>
    <xdr:clientData/>
  </xdr:twoCellAnchor>
  <xdr:twoCellAnchor>
    <xdr:from>
      <xdr:col>1</xdr:col>
      <xdr:colOff>321128</xdr:colOff>
      <xdr:row>110</xdr:row>
      <xdr:rowOff>114300</xdr:rowOff>
    </xdr:from>
    <xdr:to>
      <xdr:col>2</xdr:col>
      <xdr:colOff>374351</xdr:colOff>
      <xdr:row>112</xdr:row>
      <xdr:rowOff>179615</xdr:rowOff>
    </xdr:to>
    <xdr:sp macro="" textlink="">
      <xdr:nvSpPr>
        <xdr:cNvPr id="14" name="Rectangle 13">
          <a:extLst>
            <a:ext uri="{FF2B5EF4-FFF2-40B4-BE49-F238E27FC236}">
              <a16:creationId xmlns:a16="http://schemas.microsoft.com/office/drawing/2014/main" id="{C96BF986-0B3A-4BA9-9604-3AF788547F2F}"/>
            </a:ext>
          </a:extLst>
        </xdr:cNvPr>
        <xdr:cNvSpPr/>
      </xdr:nvSpPr>
      <xdr:spPr>
        <a:xfrm>
          <a:off x="974271" y="20470586"/>
          <a:ext cx="706366" cy="43542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800">
              <a:solidFill>
                <a:sysClr val="windowText" lastClr="000000"/>
              </a:solidFill>
            </a:rPr>
            <a:t>User </a:t>
          </a:r>
        </a:p>
        <a:p>
          <a:pPr algn="l"/>
          <a:r>
            <a:rPr lang="en-US" sz="800">
              <a:solidFill>
                <a:sysClr val="windowText" lastClr="000000"/>
              </a:solidFill>
            </a:rPr>
            <a:t>Permission</a:t>
          </a:r>
        </a:p>
      </xdr:txBody>
    </xdr:sp>
    <xdr:clientData/>
  </xdr:twoCellAnchor>
  <xdr:twoCellAnchor>
    <xdr:from>
      <xdr:col>4</xdr:col>
      <xdr:colOff>397328</xdr:colOff>
      <xdr:row>111</xdr:row>
      <xdr:rowOff>119743</xdr:rowOff>
    </xdr:from>
    <xdr:to>
      <xdr:col>7</xdr:col>
      <xdr:colOff>370114</xdr:colOff>
      <xdr:row>113</xdr:row>
      <xdr:rowOff>10886</xdr:rowOff>
    </xdr:to>
    <xdr:sp macro="" textlink="">
      <xdr:nvSpPr>
        <xdr:cNvPr id="18" name="Rectangle 21">
          <a:extLst>
            <a:ext uri="{FF2B5EF4-FFF2-40B4-BE49-F238E27FC236}">
              <a16:creationId xmlns:a16="http://schemas.microsoft.com/office/drawing/2014/main" id="{D14AB744-FE7D-4E5E-A07B-079BDA03E3DA}"/>
            </a:ext>
            <a:ext uri="{147F2762-F138-4A5C-976F-8EAC2B608ADB}">
              <a16:predDERef xmlns:a16="http://schemas.microsoft.com/office/drawing/2014/main" pred="{C96BF986-0B3A-4BA9-9604-3AF788547F2F}"/>
            </a:ext>
          </a:extLst>
        </xdr:cNvPr>
        <xdr:cNvSpPr/>
      </xdr:nvSpPr>
      <xdr:spPr>
        <a:xfrm>
          <a:off x="2922814" y="20056929"/>
          <a:ext cx="1866900" cy="250371"/>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Depth in Stack</a:t>
          </a:r>
        </a:p>
      </xdr:txBody>
    </xdr:sp>
    <xdr:clientData/>
  </xdr:twoCellAnchor>
  <xdr:twoCellAnchor>
    <xdr:from>
      <xdr:col>0</xdr:col>
      <xdr:colOff>364673</xdr:colOff>
      <xdr:row>99</xdr:row>
      <xdr:rowOff>163286</xdr:rowOff>
    </xdr:from>
    <xdr:to>
      <xdr:col>0</xdr:col>
      <xdr:colOff>625929</xdr:colOff>
      <xdr:row>105</xdr:row>
      <xdr:rowOff>32658</xdr:rowOff>
    </xdr:to>
    <xdr:sp macro="" textlink="">
      <xdr:nvSpPr>
        <xdr:cNvPr id="23" name="Rectangle 22">
          <a:extLst>
            <a:ext uri="{FF2B5EF4-FFF2-40B4-BE49-F238E27FC236}">
              <a16:creationId xmlns:a16="http://schemas.microsoft.com/office/drawing/2014/main" id="{F6549D23-200A-40EB-ADE9-90A4052F0C6B}"/>
            </a:ext>
          </a:extLst>
        </xdr:cNvPr>
        <xdr:cNvSpPr/>
      </xdr:nvSpPr>
      <xdr:spPr>
        <a:xfrm rot="16200000">
          <a:off x="5443" y="18843173"/>
          <a:ext cx="979715" cy="2612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Ease of Access</a:t>
          </a:r>
        </a:p>
      </xdr:txBody>
    </xdr:sp>
    <xdr:clientData/>
  </xdr:twoCellAnchor>
  <xdr:twoCellAnchor>
    <xdr:from>
      <xdr:col>0</xdr:col>
      <xdr:colOff>0</xdr:colOff>
      <xdr:row>113</xdr:row>
      <xdr:rowOff>185056</xdr:rowOff>
    </xdr:from>
    <xdr:to>
      <xdr:col>10</xdr:col>
      <xdr:colOff>359227</xdr:colOff>
      <xdr:row>133</xdr:row>
      <xdr:rowOff>54428</xdr:rowOff>
    </xdr:to>
    <xdr:graphicFrame macro="">
      <xdr:nvGraphicFramePr>
        <xdr:cNvPr id="24" name="Chart 23">
          <a:extLst>
            <a:ext uri="{FF2B5EF4-FFF2-40B4-BE49-F238E27FC236}">
              <a16:creationId xmlns:a16="http://schemas.microsoft.com/office/drawing/2014/main" id="{C790E8C6-BC33-4DA1-9317-E48AE8E5397C}"/>
            </a:ext>
            <a:ext uri="{147F2762-F138-4A5C-976F-8EAC2B608ADB}">
              <a16:predDERef xmlns:a16="http://schemas.microsoft.com/office/drawing/2014/main" pred="{F6549D23-200A-40EB-ADE9-90A4052F0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134</xdr:row>
      <xdr:rowOff>23131</xdr:rowOff>
    </xdr:from>
    <xdr:to>
      <xdr:col>10</xdr:col>
      <xdr:colOff>397327</xdr:colOff>
      <xdr:row>152</xdr:row>
      <xdr:rowOff>55788</xdr:rowOff>
    </xdr:to>
    <xdr:graphicFrame macro="">
      <xdr:nvGraphicFramePr>
        <xdr:cNvPr id="17" name="Chart 24">
          <a:extLst>
            <a:ext uri="{FF2B5EF4-FFF2-40B4-BE49-F238E27FC236}">
              <a16:creationId xmlns:a16="http://schemas.microsoft.com/office/drawing/2014/main" id="{2C0C75AE-FB27-42F6-9840-9248B726E213}"/>
            </a:ext>
            <a:ext uri="{147F2762-F138-4A5C-976F-8EAC2B608ADB}">
              <a16:predDERef xmlns:a16="http://schemas.microsoft.com/office/drawing/2014/main" pred="{C790E8C6-BC33-4DA1-9317-E48AE8E539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181</xdr:row>
      <xdr:rowOff>104775</xdr:rowOff>
    </xdr:from>
    <xdr:to>
      <xdr:col>14</xdr:col>
      <xdr:colOff>47625</xdr:colOff>
      <xdr:row>210</xdr:row>
      <xdr:rowOff>152400</xdr:rowOff>
    </xdr:to>
    <xdr:graphicFrame macro="">
      <xdr:nvGraphicFramePr>
        <xdr:cNvPr id="22" name="Chart 26">
          <a:extLst>
            <a:ext uri="{FF2B5EF4-FFF2-40B4-BE49-F238E27FC236}">
              <a16:creationId xmlns:a16="http://schemas.microsoft.com/office/drawing/2014/main" id="{6F0878B2-1236-4617-AB32-37DE733D2560}"/>
            </a:ext>
            <a:ext uri="{147F2762-F138-4A5C-976F-8EAC2B608ADB}">
              <a16:predDERef xmlns:a16="http://schemas.microsoft.com/office/drawing/2014/main" pred="{2C0C75AE-FB27-42F6-9840-9248B726E2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4162</xdr:colOff>
      <xdr:row>210</xdr:row>
      <xdr:rowOff>169690</xdr:rowOff>
    </xdr:from>
    <xdr:to>
      <xdr:col>14</xdr:col>
      <xdr:colOff>48986</xdr:colOff>
      <xdr:row>232</xdr:row>
      <xdr:rowOff>10246</xdr:rowOff>
    </xdr:to>
    <xdr:graphicFrame macro="">
      <xdr:nvGraphicFramePr>
        <xdr:cNvPr id="28" name="Chart 27">
          <a:extLst>
            <a:ext uri="{FF2B5EF4-FFF2-40B4-BE49-F238E27FC236}">
              <a16:creationId xmlns:a16="http://schemas.microsoft.com/office/drawing/2014/main" id="{8EAEA7B1-0874-4D63-A2A2-DF21FBD1CD26}"/>
            </a:ext>
            <a:ext uri="{147F2762-F138-4A5C-976F-8EAC2B608ADB}">
              <a16:predDERef xmlns:a16="http://schemas.microsoft.com/office/drawing/2014/main" pred="{6F0878B2-1236-4617-AB32-37DE733D25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2562</xdr:colOff>
      <xdr:row>232</xdr:row>
      <xdr:rowOff>8322</xdr:rowOff>
    </xdr:from>
    <xdr:to>
      <xdr:col>8</xdr:col>
      <xdr:colOff>545246</xdr:colOff>
      <xdr:row>251</xdr:row>
      <xdr:rowOff>21129</xdr:rowOff>
    </xdr:to>
    <xdr:graphicFrame macro="">
      <xdr:nvGraphicFramePr>
        <xdr:cNvPr id="29" name="Chart 28">
          <a:extLst>
            <a:ext uri="{FF2B5EF4-FFF2-40B4-BE49-F238E27FC236}">
              <a16:creationId xmlns:a16="http://schemas.microsoft.com/office/drawing/2014/main" id="{95FC50B1-DC2A-4A9F-BA62-6FBAB0791B3F}"/>
            </a:ext>
            <a:ext uri="{147F2762-F138-4A5C-976F-8EAC2B608ADB}">
              <a16:predDERef xmlns:a16="http://schemas.microsoft.com/office/drawing/2014/main" pred="{8EAEA7B1-0874-4D63-A2A2-DF21FBD1CD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33</xdr:col>
      <xdr:colOff>0</xdr:colOff>
      <xdr:row>200</xdr:row>
      <xdr:rowOff>0</xdr:rowOff>
    </xdr:from>
    <xdr:to>
      <xdr:col>47</xdr:col>
      <xdr:colOff>47625</xdr:colOff>
      <xdr:row>229</xdr:row>
      <xdr:rowOff>47625</xdr:rowOff>
    </xdr:to>
    <xdr:graphicFrame macro="">
      <xdr:nvGraphicFramePr>
        <xdr:cNvPr id="33" name="Chart 26">
          <a:extLst>
            <a:ext uri="{FF2B5EF4-FFF2-40B4-BE49-F238E27FC236}">
              <a16:creationId xmlns:a16="http://schemas.microsoft.com/office/drawing/2014/main" id="{8A8AF7CB-3640-9C49-819B-8E60E8083994}"/>
            </a:ext>
            <a:ext uri="{147F2762-F138-4A5C-976F-8EAC2B608ADB}">
              <a16:predDERef xmlns:a16="http://schemas.microsoft.com/office/drawing/2014/main" pred="{95FC50B1-DC2A-4A9F-BA62-6FBAB0791B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259</xdr:row>
      <xdr:rowOff>92529</xdr:rowOff>
    </xdr:from>
    <xdr:to>
      <xdr:col>13</xdr:col>
      <xdr:colOff>439316</xdr:colOff>
      <xdr:row>287</xdr:row>
      <xdr:rowOff>128297</xdr:rowOff>
    </xdr:to>
    <xdr:graphicFrame macro="">
      <xdr:nvGraphicFramePr>
        <xdr:cNvPr id="36" name="Chart 35">
          <a:extLst>
            <a:ext uri="{FF2B5EF4-FFF2-40B4-BE49-F238E27FC236}">
              <a16:creationId xmlns:a16="http://schemas.microsoft.com/office/drawing/2014/main" id="{1B5F387B-B68D-4EF7-865F-1240174D5335}"/>
            </a:ext>
            <a:ext uri="{147F2762-F138-4A5C-976F-8EAC2B608ADB}">
              <a16:predDERef xmlns:a16="http://schemas.microsoft.com/office/drawing/2014/main" pred="{8A8AF7CB-3640-9C49-819B-8E60E80839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0</xdr:colOff>
      <xdr:row>5</xdr:row>
      <xdr:rowOff>0</xdr:rowOff>
    </xdr:from>
    <xdr:to>
      <xdr:col>19</xdr:col>
      <xdr:colOff>299357</xdr:colOff>
      <xdr:row>19</xdr:row>
      <xdr:rowOff>152400</xdr:rowOff>
    </xdr:to>
    <xdr:graphicFrame macro="">
      <xdr:nvGraphicFramePr>
        <xdr:cNvPr id="30" name="Chart 1">
          <a:extLst>
            <a:ext uri="{FF2B5EF4-FFF2-40B4-BE49-F238E27FC236}">
              <a16:creationId xmlns:a16="http://schemas.microsoft.com/office/drawing/2014/main" id="{42FD8AD4-0CA2-4916-BE8C-3ECC6BAE4897}"/>
            </a:ext>
            <a:ext uri="{147F2762-F138-4A5C-976F-8EAC2B608ADB}">
              <a16:predDERef xmlns:a16="http://schemas.microsoft.com/office/drawing/2014/main" pred="{1B5F387B-B68D-4EF7-865F-1240174D53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0</xdr:colOff>
      <xdr:row>62</xdr:row>
      <xdr:rowOff>0</xdr:rowOff>
    </xdr:from>
    <xdr:to>
      <xdr:col>19</xdr:col>
      <xdr:colOff>419099</xdr:colOff>
      <xdr:row>81</xdr:row>
      <xdr:rowOff>65314</xdr:rowOff>
    </xdr:to>
    <xdr:graphicFrame macro="">
      <xdr:nvGraphicFramePr>
        <xdr:cNvPr id="31" name="Chart 4">
          <a:extLst>
            <a:ext uri="{FF2B5EF4-FFF2-40B4-BE49-F238E27FC236}">
              <a16:creationId xmlns:a16="http://schemas.microsoft.com/office/drawing/2014/main" id="{77942325-EFEB-4C93-9017-D9C49ED2EE43}"/>
            </a:ext>
            <a:ext uri="{147F2762-F138-4A5C-976F-8EAC2B608ADB}">
              <a16:predDERef xmlns:a16="http://schemas.microsoft.com/office/drawing/2014/main" pred="{42FD8AD4-0CA2-4916-BE8C-3ECC6BAE48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0</xdr:colOff>
      <xdr:row>21</xdr:row>
      <xdr:rowOff>0</xdr:rowOff>
    </xdr:from>
    <xdr:to>
      <xdr:col>18</xdr:col>
      <xdr:colOff>16327</xdr:colOff>
      <xdr:row>39</xdr:row>
      <xdr:rowOff>32656</xdr:rowOff>
    </xdr:to>
    <xdr:graphicFrame macro="">
      <xdr:nvGraphicFramePr>
        <xdr:cNvPr id="32" name="Chart 2">
          <a:extLst>
            <a:ext uri="{FF2B5EF4-FFF2-40B4-BE49-F238E27FC236}">
              <a16:creationId xmlns:a16="http://schemas.microsoft.com/office/drawing/2014/main" id="{0EA89F0D-C730-449D-A302-C0AB5DD2E409}"/>
            </a:ext>
            <a:ext uri="{147F2762-F138-4A5C-976F-8EAC2B608ADB}">
              <a16:predDERef xmlns:a16="http://schemas.microsoft.com/office/drawing/2014/main" pred="{77942325-EFEB-4C93-9017-D9C49ED2EE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310243</xdr:colOff>
      <xdr:row>39</xdr:row>
      <xdr:rowOff>48985</xdr:rowOff>
    </xdr:from>
    <xdr:to>
      <xdr:col>18</xdr:col>
      <xdr:colOff>625928</xdr:colOff>
      <xdr:row>57</xdr:row>
      <xdr:rowOff>119743</xdr:rowOff>
    </xdr:to>
    <xdr:graphicFrame macro="">
      <xdr:nvGraphicFramePr>
        <xdr:cNvPr id="41" name="Chart 3">
          <a:extLst>
            <a:ext uri="{FF2B5EF4-FFF2-40B4-BE49-F238E27FC236}">
              <a16:creationId xmlns:a16="http://schemas.microsoft.com/office/drawing/2014/main" id="{9720E7FA-1AF0-4AE6-B9B3-D05A6F6CB569}"/>
            </a:ext>
            <a:ext uri="{147F2762-F138-4A5C-976F-8EAC2B608ADB}">
              <a16:predDERef xmlns:a16="http://schemas.microsoft.com/office/drawing/2014/main" pred="{0EA89F0D-C730-449D-A302-C0AB5DD2E4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16329</xdr:colOff>
      <xdr:row>81</xdr:row>
      <xdr:rowOff>65314</xdr:rowOff>
    </xdr:from>
    <xdr:to>
      <xdr:col>19</xdr:col>
      <xdr:colOff>402771</xdr:colOff>
      <xdr:row>100</xdr:row>
      <xdr:rowOff>10887</xdr:rowOff>
    </xdr:to>
    <xdr:graphicFrame macro="">
      <xdr:nvGraphicFramePr>
        <xdr:cNvPr id="43" name="Chart 5">
          <a:extLst>
            <a:ext uri="{FF2B5EF4-FFF2-40B4-BE49-F238E27FC236}">
              <a16:creationId xmlns:a16="http://schemas.microsoft.com/office/drawing/2014/main" id="{11C1D452-B0CA-448C-8CA8-16EA9B03BF72}"/>
            </a:ext>
            <a:ext uri="{147F2762-F138-4A5C-976F-8EAC2B608ADB}">
              <a16:predDERef xmlns:a16="http://schemas.microsoft.com/office/drawing/2014/main" pred="{9720E7FA-1AF0-4AE6-B9B3-D05A6F6CB5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0</xdr:colOff>
      <xdr:row>220</xdr:row>
      <xdr:rowOff>0</xdr:rowOff>
    </xdr:from>
    <xdr:to>
      <xdr:col>30</xdr:col>
      <xdr:colOff>44824</xdr:colOff>
      <xdr:row>241</xdr:row>
      <xdr:rowOff>25613</xdr:rowOff>
    </xdr:to>
    <xdr:graphicFrame macro="">
      <xdr:nvGraphicFramePr>
        <xdr:cNvPr id="45" name="Chart 27">
          <a:extLst>
            <a:ext uri="{FF2B5EF4-FFF2-40B4-BE49-F238E27FC236}">
              <a16:creationId xmlns:a16="http://schemas.microsoft.com/office/drawing/2014/main" id="{13C4E48D-49E0-4957-9A65-C35698DCF777}"/>
            </a:ext>
            <a:ext uri="{147F2762-F138-4A5C-976F-8EAC2B608ADB}">
              <a16:predDERef xmlns:a16="http://schemas.microsoft.com/office/drawing/2014/main" pred="{11C1D452-B0CA-448C-8CA8-16EA9B03BF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170</xdr:row>
      <xdr:rowOff>0</xdr:rowOff>
    </xdr:from>
    <xdr:to>
      <xdr:col>32</xdr:col>
      <xdr:colOff>261257</xdr:colOff>
      <xdr:row>197</xdr:row>
      <xdr:rowOff>97971</xdr:rowOff>
    </xdr:to>
    <xdr:graphicFrame macro="">
      <xdr:nvGraphicFramePr>
        <xdr:cNvPr id="47" name="Chart 25">
          <a:extLst>
            <a:ext uri="{FF2B5EF4-FFF2-40B4-BE49-F238E27FC236}">
              <a16:creationId xmlns:a16="http://schemas.microsoft.com/office/drawing/2014/main" id="{AC4D7869-82DA-49A0-8BEA-CD8A01DBC7B5}"/>
            </a:ext>
            <a:ext uri="{147F2762-F138-4A5C-976F-8EAC2B608ADB}">
              <a16:predDERef xmlns:a16="http://schemas.microsoft.com/office/drawing/2014/main" pred="{13C4E48D-49E0-4957-9A65-C35698DCF7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0</xdr:colOff>
      <xdr:row>201</xdr:row>
      <xdr:rowOff>0</xdr:rowOff>
    </xdr:from>
    <xdr:to>
      <xdr:col>30</xdr:col>
      <xdr:colOff>47625</xdr:colOff>
      <xdr:row>230</xdr:row>
      <xdr:rowOff>47625</xdr:rowOff>
    </xdr:to>
    <xdr:graphicFrame macro="">
      <xdr:nvGraphicFramePr>
        <xdr:cNvPr id="49" name="Chart 26">
          <a:extLst>
            <a:ext uri="{FF2B5EF4-FFF2-40B4-BE49-F238E27FC236}">
              <a16:creationId xmlns:a16="http://schemas.microsoft.com/office/drawing/2014/main" id="{6E9BB511-BEFF-4938-9574-85D7D4D3FDC1}"/>
            </a:ext>
            <a:ext uri="{147F2762-F138-4A5C-976F-8EAC2B608ADB}">
              <a16:predDERef xmlns:a16="http://schemas.microsoft.com/office/drawing/2014/main" pred="{AC4D7869-82DA-49A0-8BEA-CD8A01DBC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12</xdr:col>
      <xdr:colOff>0</xdr:colOff>
      <xdr:row>119</xdr:row>
      <xdr:rowOff>0</xdr:rowOff>
    </xdr:from>
    <xdr:to>
      <xdr:col>22</xdr:col>
      <xdr:colOff>359227</xdr:colOff>
      <xdr:row>138</xdr:row>
      <xdr:rowOff>59872</xdr:rowOff>
    </xdr:to>
    <xdr:graphicFrame macro="">
      <xdr:nvGraphicFramePr>
        <xdr:cNvPr id="51" name="Chart 23">
          <a:extLst>
            <a:ext uri="{FF2B5EF4-FFF2-40B4-BE49-F238E27FC236}">
              <a16:creationId xmlns:a16="http://schemas.microsoft.com/office/drawing/2014/main" id="{52BE45BD-72DC-488B-8870-5A7F6F8BBD6C}"/>
            </a:ext>
            <a:ext uri="{147F2762-F138-4A5C-976F-8EAC2B608ADB}">
              <a16:predDERef xmlns:a16="http://schemas.microsoft.com/office/drawing/2014/main" pred="{6E9BB511-BEFF-4938-9574-85D7D4D3FD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15</xdr:col>
      <xdr:colOff>386442</xdr:colOff>
      <xdr:row>150</xdr:row>
      <xdr:rowOff>168729</xdr:rowOff>
    </xdr:from>
    <xdr:to>
      <xdr:col>26</xdr:col>
      <xdr:colOff>157841</xdr:colOff>
      <xdr:row>169</xdr:row>
      <xdr:rowOff>16328</xdr:rowOff>
    </xdr:to>
    <xdr:graphicFrame macro="">
      <xdr:nvGraphicFramePr>
        <xdr:cNvPr id="53" name="Chart 24">
          <a:extLst>
            <a:ext uri="{FF2B5EF4-FFF2-40B4-BE49-F238E27FC236}">
              <a16:creationId xmlns:a16="http://schemas.microsoft.com/office/drawing/2014/main" id="{D672C60F-2761-4238-B44F-B3A96B8CC520}"/>
            </a:ext>
            <a:ext uri="{147F2762-F138-4A5C-976F-8EAC2B608ADB}">
              <a16:predDERef xmlns:a16="http://schemas.microsoft.com/office/drawing/2014/main" pred="{52BE45BD-72DC-488B-8870-5A7F6F8BBD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0</xdr:row>
      <xdr:rowOff>1</xdr:rowOff>
    </xdr:from>
    <xdr:to>
      <xdr:col>9</xdr:col>
      <xdr:colOff>287789</xdr:colOff>
      <xdr:row>17</xdr:row>
      <xdr:rowOff>172808</xdr:rowOff>
    </xdr:to>
    <xdr:graphicFrame macro="">
      <xdr:nvGraphicFramePr>
        <xdr:cNvPr id="2" name="Chart 1">
          <a:extLst>
            <a:ext uri="{FF2B5EF4-FFF2-40B4-BE49-F238E27FC236}">
              <a16:creationId xmlns:a16="http://schemas.microsoft.com/office/drawing/2014/main" id="{6F615BA6-A08B-4F3C-BA35-CDBACEB71980}"/>
            </a:ext>
            <a:ext uri="{147F2762-F138-4A5C-976F-8EAC2B608ADB}">
              <a16:predDERef xmlns:a16="http://schemas.microsoft.com/office/drawing/2014/main" pred="{D672C60F-2761-4238-B44F-B3A96B8CC5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10884</xdr:colOff>
      <xdr:row>51</xdr:row>
      <xdr:rowOff>21771</xdr:rowOff>
    </xdr:from>
    <xdr:to>
      <xdr:col>11</xdr:col>
      <xdr:colOff>266699</xdr:colOff>
      <xdr:row>77</xdr:row>
      <xdr:rowOff>16329</xdr:rowOff>
    </xdr:to>
    <xdr:graphicFrame macro="">
      <xdr:nvGraphicFramePr>
        <xdr:cNvPr id="5" name="Chart 4">
          <a:extLst>
            <a:ext uri="{FF2B5EF4-FFF2-40B4-BE49-F238E27FC236}">
              <a16:creationId xmlns:a16="http://schemas.microsoft.com/office/drawing/2014/main" id="{7E4CAAD8-F55D-4B2D-B443-C766440F0C79}"/>
            </a:ext>
            <a:ext uri="{147F2762-F138-4A5C-976F-8EAC2B608ADB}">
              <a16:predDERef xmlns:a16="http://schemas.microsoft.com/office/drawing/2014/main" pred="{6F615BA6-A08B-4F3C-BA35-CDBACEB719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152</xdr:row>
      <xdr:rowOff>59871</xdr:rowOff>
    </xdr:from>
    <xdr:to>
      <xdr:col>14</xdr:col>
      <xdr:colOff>538843</xdr:colOff>
      <xdr:row>177</xdr:row>
      <xdr:rowOff>59872</xdr:rowOff>
    </xdr:to>
    <xdr:graphicFrame macro="">
      <xdr:nvGraphicFramePr>
        <xdr:cNvPr id="26" name="Chart 25">
          <a:extLst>
            <a:ext uri="{FF2B5EF4-FFF2-40B4-BE49-F238E27FC236}">
              <a16:creationId xmlns:a16="http://schemas.microsoft.com/office/drawing/2014/main" id="{F2EA909A-D710-4506-B422-A78CC9C2A4F2}"/>
            </a:ext>
            <a:ext uri="{147F2762-F138-4A5C-976F-8EAC2B608ADB}">
              <a16:predDERef xmlns:a16="http://schemas.microsoft.com/office/drawing/2014/main" pred="{7E4CAAD8-F55D-4B2D-B443-C766440F0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State attacks" id="{D9670D69-257D-4D2B-A103-AE0390118CA3}"/>
</namedSheetViews>
</file>

<file path=xl/persons/person.xml><?xml version="1.0" encoding="utf-8"?>
<personList xmlns="http://schemas.microsoft.com/office/spreadsheetml/2018/threadedcomments" xmlns:x="http://schemas.openxmlformats.org/spreadsheetml/2006/main">
  <person displayName="Stewart Scott" id="{33C6DF9F-A28C-4C1D-A4B2-3CED28C59B72}" userId="Stewart Scott" providerId="None"/>
  <person displayName="Yumi Gambrill" id="{6175DED1-FDFC-40F4-AA19-89860FA8AA4F}" userId="S::YGambrill@Atlanticcouncil.org::fbd2248d-9628-47ac-b157-b4b8415d6beb" providerId="AD"/>
  <person displayName="Sara Ann Brackett" id="{FF0FB939-334E-6E4F-8B25-4FDD11A213DD}" userId="S::sabrackett@ATLANTICCOUNCIL.ORG::719bc9c7-ef5e-4aa7-aa96-ec868aa87d8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W1" dT="2023-07-21T17:46:17.61" personId="{33C6DF9F-A28C-4C1D-A4B2-3CED28C59B72}" id="{A8C43BDC-F929-4ED2-A116-3CFE583E0FE6}">
    <text>Would consider adding a field for 'masquerading' or something--vulns allowing or enabling targetted typosquatting ala dependency confusion, private repo data leaks, etc.</text>
  </threadedComment>
  <threadedComment ref="AX37" dT="2023-07-18T15:58:16.92" personId="{FF0FB939-334E-6E4F-8B25-4FDD11A213DD}" id="{6F1FA6A2-3AB1-5B45-B9B0-CA63CCBC748A}">
    <text>Should this be filled in or should it be Unknown / other?</text>
  </threadedComment>
  <threadedComment ref="AX37" dT="2023-07-27T03:26:05.13" personId="{33C6DF9F-A28C-4C1D-A4B2-3CED28C59B72}" id="{83D1EBC9-63BC-4ED3-90CA-C138C1688E0A}" parentId="{6F1FA6A2-3AB1-5B45-B9B0-CA63CCBC748A}">
    <text>Good q--basically RCE since attacker is going to get victim to download and run malicious package. RCE can cover a bajillion other things so is ok to leave alone.</text>
  </threadedComment>
  <threadedComment ref="AA227" dT="2023-07-18T15:38:58.00" personId="{FF0FB939-334E-6E4F-8B25-4FDD11A213DD}" id="{29F010BA-62A0-154D-B61B-96A7F53C931A}">
    <text>Not sure if this gets open source dependency or not?</text>
  </threadedComment>
  <threadedComment ref="AA227" dT="2023-07-27T02:57:05.54" personId="{33C6DF9F-A28C-4C1D-A4B2-3CED28C59B72}" id="{0A4A0BAD-06E2-46F8-B480-1FAE810A7F95}" parentId="{29F010BA-62A0-154D-B61B-96A7F53C931A}">
    <text>Generally, typosquatting is not going to use OSS dependency given some redundancy there.</text>
  </threadedComment>
</ThreadedComments>
</file>

<file path=xl/threadedComments/threadedComment2.xml><?xml version="1.0" encoding="utf-8"?>
<ThreadedComments xmlns="http://schemas.microsoft.com/office/spreadsheetml/2018/threadedcomments" xmlns:x="http://schemas.openxmlformats.org/spreadsheetml/2006/main">
  <threadedComment ref="C14" dT="2022-05-03T17:32:04.19" personId="{6175DED1-FDFC-40F4-AA19-89860FA8AA4F}" id="{EFFFECB2-441C-419F-B113-87D9A1C02CC0}">
    <text>android version of above link</text>
  </threadedComment>
  <threadedComment ref="C14" dT="2022-05-05T16:25:10.73" personId="{6175DED1-FDFC-40F4-AA19-89860FA8AA4F}" id="{486FF079-5378-41ED-BB41-19B8A7EAD66B}" parentId="{EFFFECB2-441C-419F-B113-87D9A1C02CC0}">
    <text>do i separate the entries? curently combined</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www.zdnet.com/article/microsoft-spots-malicious-npm-package-stealing-data-from-unix-systems/" TargetMode="External"/><Relationship Id="rId21" Type="http://schemas.openxmlformats.org/officeDocument/2006/relationships/hyperlink" Target="https://www.zdnet.com/article/malicious-android-apps-infected-with-windows-keyloggers-pulled-from-google-play/" TargetMode="External"/><Relationship Id="rId42" Type="http://schemas.openxmlformats.org/officeDocument/2006/relationships/hyperlink" Target="https://www.zdnet.com/article/hacker-backdoors-popular-javascript-library-to-steal-bitcoin-funds/" TargetMode="External"/><Relationship Id="rId63" Type="http://schemas.openxmlformats.org/officeDocument/2006/relationships/hyperlink" Target="https://krebsonsecurity.com/2019/04/p2p-weakness-exposes-millions-of-iot-devices/" TargetMode="External"/><Relationship Id="rId84" Type="http://schemas.openxmlformats.org/officeDocument/2006/relationships/hyperlink" Target="https://www.symantec.com/connect/blogs/keranger-first-mac-os-x-ransomware-emerges" TargetMode="External"/><Relationship Id="rId138" Type="http://schemas.openxmlformats.org/officeDocument/2006/relationships/hyperlink" Target="https://thehackernews.com/2021/09/hp-omen-gaming-hub-flaw-affects.html" TargetMode="External"/><Relationship Id="rId159" Type="http://schemas.openxmlformats.org/officeDocument/2006/relationships/hyperlink" Target="https://blog.avast.com/malicious-browser-extensions-avast" TargetMode="External"/><Relationship Id="rId170" Type="http://schemas.openxmlformats.org/officeDocument/2006/relationships/hyperlink" Target="https://www.darkreading.com/application-security/docker-becomes-target-tool-for-attackers" TargetMode="External"/><Relationship Id="rId191" Type="http://schemas.openxmlformats.org/officeDocument/2006/relationships/hyperlink" Target="https://www.bleepingcomputer.com/news/security/451-pypi-packages-install-chrome-extensions-to-steal-crypto/" TargetMode="External"/><Relationship Id="rId205" Type="http://schemas.openxmlformats.org/officeDocument/2006/relationships/hyperlink" Target="https://www.darkreading.com/application-security/chatgpt-hallucinations-developers-supply-chain-malware-attacks" TargetMode="External"/><Relationship Id="rId226" Type="http://schemas.openxmlformats.org/officeDocument/2006/relationships/hyperlink" Target="https://arstechnica.com/information-technology/2023/05/leak-of-msi-uefi-signing-keys-stokes-concerns-of-doomsday-supply-chain-attack/" TargetMode="External"/><Relationship Id="rId107" Type="http://schemas.openxmlformats.org/officeDocument/2006/relationships/hyperlink" Target="https://www.zdnet.com/article/two-malicious-python-libraries-removed-from-pypi/" TargetMode="External"/><Relationship Id="rId11" Type="http://schemas.openxmlformats.org/officeDocument/2006/relationships/hyperlink" Target="https://www.wired.com/2012/06/flame-microsoft-certificate/" TargetMode="External"/><Relationship Id="rId32" Type="http://schemas.openxmlformats.org/officeDocument/2006/relationships/hyperlink" Target="https://www.forbes.com/sites/andygreenberg/2011/07/22/apple-laptops-vulnerable-to-hack-that-kills-or-corrupts-batteries/" TargetMode="External"/><Relationship Id="rId53" Type="http://schemas.openxmlformats.org/officeDocument/2006/relationships/hyperlink" Target="https://www.theregister.co.uk/2015/11/18/oil_industry_erp_production_link_hack_risk/" TargetMode="External"/><Relationship Id="rId74" Type="http://schemas.openxmlformats.org/officeDocument/2006/relationships/hyperlink" Target="https://arstechnica.com/information-technology/2018/10/two-new-supply-chain-attacks-come-to-light-in-less-than-a-week/" TargetMode="External"/><Relationship Id="rId128" Type="http://schemas.openxmlformats.org/officeDocument/2006/relationships/hyperlink" Target="https://www.bleepingcomputer.com/news/security/north-korean-software-supply-chain-attack-targets-stock-investors/" TargetMode="External"/><Relationship Id="rId149" Type="http://schemas.openxmlformats.org/officeDocument/2006/relationships/hyperlink" Target="https://www.welivesecurity.com/2021/02/01/operation-nightscout-supply-chain-attack-online-gaming-asia/" TargetMode="External"/><Relationship Id="rId5" Type="http://schemas.openxmlformats.org/officeDocument/2006/relationships/hyperlink" Target="https://www.vice.com/en_us/article/pan9wn/hackers-hijacked-asus-software-updates-to-install-backdoors-on-thousands-of-computers" TargetMode="External"/><Relationship Id="rId95" Type="http://schemas.openxmlformats.org/officeDocument/2006/relationships/hyperlink" Target="https://www.washingtonpost.com/national-security/nsa-found-a-dangerous-microsoft-software-flaw-and-alerted-the-firm--rather-than-weaponize-it/2020/01/14/f024c926-3679-11ea-bb7b-265f4554af6d_story.html" TargetMode="External"/><Relationship Id="rId160" Type="http://schemas.openxmlformats.org/officeDocument/2006/relationships/hyperlink" Target="https://thehackernews.com/2022/04/microsoft-discovers-new-privilege.html" TargetMode="External"/><Relationship Id="rId181" Type="http://schemas.openxmlformats.org/officeDocument/2006/relationships/hyperlink" Target="https://www.tenable.com/blog/critical-vulnerabilities-dubbed-urgent11-place-devices-running-vxworks-at-risk-of-rce-attacks" TargetMode="External"/><Relationship Id="rId216" Type="http://schemas.openxmlformats.org/officeDocument/2006/relationships/hyperlink" Target="https://blog.sonatype.com/this-week-in-malware-a-fix-crash-info-stealer-and-500-malicious-npm-packages" TargetMode="External"/><Relationship Id="rId22" Type="http://schemas.openxmlformats.org/officeDocument/2006/relationships/hyperlink" Target="https://www.cyberscoop.com/avast-attack-ccleaner/" TargetMode="External"/><Relationship Id="rId43" Type="http://schemas.openxmlformats.org/officeDocument/2006/relationships/hyperlink" Target="https://blog.npmjs.org/post/173526807575/reported-malicious-module-getcookies" TargetMode="External"/><Relationship Id="rId64" Type="http://schemas.openxmlformats.org/officeDocument/2006/relationships/hyperlink" Target="https://www.theregister.co.uk/2018/03/28/drupal_urgent_security_software_patch/%20,%20%20https:/www.theregister.co.uk/2016/04/07/panama_papers_unpatched_wordpress_drupal/" TargetMode="External"/><Relationship Id="rId118" Type="http://schemas.openxmlformats.org/officeDocument/2006/relationships/hyperlink" Target="https://www.silicon.co.uk/workspace/npm-malicious-package-347421" TargetMode="External"/><Relationship Id="rId139" Type="http://schemas.openxmlformats.org/officeDocument/2006/relationships/hyperlink" Target="https://www.cybersecurity-help.cz/blog/2146.html" TargetMode="External"/><Relationship Id="rId85" Type="http://schemas.openxmlformats.org/officeDocument/2006/relationships/hyperlink" Target="https://blog.malwarebytes.com/threat-analysis/mac-threat-analysis/2017/05/handbrake-hacked-to-drop-new-variant-of-proton-malware/" TargetMode="External"/><Relationship Id="rId150" Type="http://schemas.openxmlformats.org/officeDocument/2006/relationships/hyperlink" Target="https://www.iqt.org/auraborealis-how-we-found-20-vulnerable-python-packages/" TargetMode="External"/><Relationship Id="rId171" Type="http://schemas.openxmlformats.org/officeDocument/2006/relationships/hyperlink" Target="https://community.broadcom.com/symantecenterprise/communities/community-home/librarydocuments/viewdocument?DocumentKey=7382dce7-0260-4782-84cc-890971ed3f17&amp;CommunityKey=1ecf5f55-9545-44d6-b0f4-4e4a7f5f5e68&amp;tab=librarydocuments" TargetMode="External"/><Relationship Id="rId192" Type="http://schemas.openxmlformats.org/officeDocument/2006/relationships/hyperlink" Target="https://www.bleepingcomputer.com/news/security/malicious-lolip0p-pypi-packages-install-info-stealing-malware/" TargetMode="External"/><Relationship Id="rId206" Type="http://schemas.openxmlformats.org/officeDocument/2006/relationships/hyperlink" Target="https://www.bitsight.com/blog/okta-cyber-attack-another-major-supply-chain-incident" TargetMode="External"/><Relationship Id="rId227" Type="http://schemas.openxmlformats.org/officeDocument/2006/relationships/hyperlink" Target="https://www.wordfence.com/blog/2022/09/psa-nearly-5-million-attacks-blocked-targeting-0-day-in-backupbuddy-plugin/" TargetMode="External"/><Relationship Id="rId12" Type="http://schemas.openxmlformats.org/officeDocument/2006/relationships/hyperlink" Target="https://www.wired.com/2011/10/son-of-stuxnet-in-the-wild/" TargetMode="External"/><Relationship Id="rId33" Type="http://schemas.openxmlformats.org/officeDocument/2006/relationships/hyperlink" Target="https://www.theregister.co.uk/2018/07/12/npm_eslint/" TargetMode="External"/><Relationship Id="rId108" Type="http://schemas.openxmlformats.org/officeDocument/2006/relationships/hyperlink" Target="https://www.zdnet.com/article/unknown-number-of-bluetooth-le-devices-impacted-by-sweyntooth-vulnerabilities/" TargetMode="External"/><Relationship Id="rId129" Type="http://schemas.openxmlformats.org/officeDocument/2006/relationships/hyperlink" Target="https://www.nbcnews.com/tech/security/spyware-hidden-chinese-tax-software-was-probably-planted-nation-state-n1231975" TargetMode="External"/><Relationship Id="rId54" Type="http://schemas.openxmlformats.org/officeDocument/2006/relationships/hyperlink" Target="https://www.theregister.co.uk/2017/05/23/malware_in_subtitles_return/" TargetMode="External"/><Relationship Id="rId75" Type="http://schemas.openxmlformats.org/officeDocument/2006/relationships/hyperlink" Target="https://arstechnica.com/information-technology/2017/09/devs-unknowingly-use-malicious-modules-put-into-official-python-repository/%20,%20https:/www.nbu.gov.sk/skcsirt-sa-20170909-pypi/" TargetMode="External"/><Relationship Id="rId96" Type="http://schemas.openxmlformats.org/officeDocument/2006/relationships/hyperlink" Target="https://arstechnica.com/information-technology/2020/01/researchers-unearth-malicious-google-play-apps-linked-to-active-exploit-hackers/" TargetMode="External"/><Relationship Id="rId140" Type="http://schemas.openxmlformats.org/officeDocument/2006/relationships/hyperlink" Target="https://thehackernews.com/2021/08/pulse-secure-vpns-get-new-urgent-update.html" TargetMode="External"/><Relationship Id="rId161" Type="http://schemas.openxmlformats.org/officeDocument/2006/relationships/hyperlink" Target="https://www.mimecast.com/blog/important-update-from-mimecast/https:/threatpost.com/mimecast-certificate-microsoft-supply-chain-attack/162965/" TargetMode="External"/><Relationship Id="rId182" Type="http://schemas.openxmlformats.org/officeDocument/2006/relationships/hyperlink" Target="https://www.tenable.com/blog/namewreck-nine-dns-vulnerabilities-found-in-four-open-source-tcpip-stacks" TargetMode="External"/><Relationship Id="rId217" Type="http://schemas.openxmlformats.org/officeDocument/2006/relationships/hyperlink" Target="https://research.checkpoint.com/2022/cloudguard-spectral-detects-several-malicious-packages-on-pypi-the-official-software-repository-for-python-developers/" TargetMode="External"/><Relationship Id="rId6" Type="http://schemas.openxmlformats.org/officeDocument/2006/relationships/hyperlink" Target="https://arstechnica.com/information-technology/2017/07/heavily-armed-police-raid-company-that-seeded-last-weeks-notpetya-outbreak/" TargetMode="External"/><Relationship Id="rId23" Type="http://schemas.openxmlformats.org/officeDocument/2006/relationships/hyperlink" Target="https://www.helpnetsecurity.com/2019/03/13/mobile-adware-and-data-stealing-campaigns/" TargetMode="External"/><Relationship Id="rId119" Type="http://schemas.openxmlformats.org/officeDocument/2006/relationships/hyperlink" Target="https://www.zdnet.com/article/mobile-security-these-seven-malicious-apps-have-been-downloaded-by-2-4m-android-and-iphone-users/" TargetMode="External"/><Relationship Id="rId44" Type="http://schemas.openxmlformats.org/officeDocument/2006/relationships/hyperlink" Target="https://www.zdnet.com/article/intels-cascade-lake-cpus-impacted-by-new-zombieload-v2-attack/" TargetMode="External"/><Relationship Id="rId65" Type="http://schemas.openxmlformats.org/officeDocument/2006/relationships/hyperlink" Target="https://www.theregister.co.uk/2018/04/04/microsoft_windows_defender_rar_bug/" TargetMode="External"/><Relationship Id="rId86" Type="http://schemas.openxmlformats.org/officeDocument/2006/relationships/hyperlink" Target="https://www.theregister.co.uk/2019/12/13/npm_path_traversal_bug/" TargetMode="External"/><Relationship Id="rId130" Type="http://schemas.openxmlformats.org/officeDocument/2006/relationships/hyperlink" Target="https://www.zdnet.com/article/hacker-hundreds-were-tricked-into-installing-linux-mint-backdoor/" TargetMode="External"/><Relationship Id="rId151" Type="http://schemas.openxmlformats.org/officeDocument/2006/relationships/hyperlink" Target="https://arstechnica.com/information-technology/2021/09/cryptocurrency-launchpad-hit-by-3-million-supply-chain-attack/" TargetMode="External"/><Relationship Id="rId172" Type="http://schemas.openxmlformats.org/officeDocument/2006/relationships/hyperlink" Target="https://www.intezer.com/blog/malware-analysis/new-backdoor-sysjoker/" TargetMode="External"/><Relationship Id="rId193" Type="http://schemas.openxmlformats.org/officeDocument/2006/relationships/hyperlink" Target="https://blog.sonatype.com/86-malicious-npm-packages-named-after-popular-nodejs-function-names" TargetMode="External"/><Relationship Id="rId207" Type="http://schemas.openxmlformats.org/officeDocument/2006/relationships/hyperlink" Target="https://blog.sonatype.com/malicious-npm-package-disables-windows-defender-antivirus" TargetMode="External"/><Relationship Id="rId228" Type="http://schemas.openxmlformats.org/officeDocument/2006/relationships/printerSettings" Target="../printerSettings/printerSettings1.bin"/><Relationship Id="rId13" Type="http://schemas.openxmlformats.org/officeDocument/2006/relationships/hyperlink" Target="https://www.macrumors.com/2015/09/20/xcodeghost-chinese-malware-faq/%20,%20%20https:/www.wired.com/2015/09/hack-brief-malware-sneaks-chinese-ios-app-store/" TargetMode="External"/><Relationship Id="rId109" Type="http://schemas.openxmlformats.org/officeDocument/2006/relationships/hyperlink" Target="https://www.zdnet.com/article/researcher-backdoor-mechanism-still-active-in-many-iot-products/" TargetMode="External"/><Relationship Id="rId34" Type="http://schemas.openxmlformats.org/officeDocument/2006/relationships/hyperlink" Target="https://www.wired.com/2015/02/nsa-firmware-hacking/%20,%20https:/icmconference.org/wp-content/uploads/A14-VanK-HardDrive_Firmware_Hacking_ICMC-Copy.pdf" TargetMode="External"/><Relationship Id="rId55" Type="http://schemas.openxmlformats.org/officeDocument/2006/relationships/hyperlink" Target="https://www.theregister.co.uk/2017/06/15/dvr_vuln_botnet_threat/" TargetMode="External"/><Relationship Id="rId76" Type="http://schemas.openxmlformats.org/officeDocument/2006/relationships/hyperlink" Target="https://withatwist.dev/strong-password-rubygem-hijacked.html" TargetMode="External"/><Relationship Id="rId97" Type="http://schemas.openxmlformats.org/officeDocument/2006/relationships/hyperlink" Target="https://arstechnica.com/information-technology/2020/01/us-government-funded-android-phones-come-preinstalled-with-unremovable-malware/" TargetMode="External"/><Relationship Id="rId120" Type="http://schemas.openxmlformats.org/officeDocument/2006/relationships/hyperlink" Target="https://cyware.com/news/sourmint-api-could-be-used-to-target-ios-users-via-supply-chain-attacks-ace15bd7" TargetMode="External"/><Relationship Id="rId141" Type="http://schemas.openxmlformats.org/officeDocument/2006/relationships/hyperlink" Target="https://www.forbes.com/sites/thomasbrewster/2021/04/26/update-your-mac-now-the-worst-hack-in-years-hits-apple-computers/?sh=5e5681ca5da0" TargetMode="External"/><Relationship Id="rId7" Type="http://schemas.openxmlformats.org/officeDocument/2006/relationships/hyperlink" Target="https://arstechnica.com/information-technology/2017/09/ccleaner-malware-outbreak-is-much-worse-than-it-first-appeared/%20&amp;%20https:/blog.talosintelligence.com/2017/09/ccleaner-c2-concern.html" TargetMode="External"/><Relationship Id="rId162" Type="http://schemas.openxmlformats.org/officeDocument/2006/relationships/hyperlink" Target="https://www.bleepingcomputer.com/news/security/adobe-fixes-reader-zero-day-vulnerability-exploited-in-the-wild/" TargetMode="External"/><Relationship Id="rId183" Type="http://schemas.openxmlformats.org/officeDocument/2006/relationships/hyperlink" Target="https://www.tenable.com/blog/numberjack-nine-vulnerabilities-across-multiple-open-source-tcpip-stacks" TargetMode="External"/><Relationship Id="rId218" Type="http://schemas.openxmlformats.org/officeDocument/2006/relationships/hyperlink" Target="https://www.bleepingcomputer.com/news/security/facebook-accounts-hijacked-by-new-malicious-chatgpt-chrome-extension/" TargetMode="External"/><Relationship Id="rId24" Type="http://schemas.openxmlformats.org/officeDocument/2006/relationships/hyperlink" Target="https://www.trendmicro.com/vinfo/hk-en/security/news/mobile-safety/android-malware-campaigns-simbad-adware-and-operation-sheep-reportedly-installed-250-million-times" TargetMode="External"/><Relationship Id="rId45" Type="http://schemas.openxmlformats.org/officeDocument/2006/relationships/hyperlink" Target="https://www.zdnet.com/article/decade-old-remote-code-execution-bug-found-in-phone-used-by-up-to-90-percent-of-fortune-500/" TargetMode="External"/><Relationship Id="rId66" Type="http://schemas.openxmlformats.org/officeDocument/2006/relationships/hyperlink" Target="https://www.theregister.co.uk/2018/12/03/kubernetes_flaw_cve_2018_1002105/" TargetMode="External"/><Relationship Id="rId87" Type="http://schemas.openxmlformats.org/officeDocument/2006/relationships/hyperlink" Target="https://www.reuters.com/article/us-netherlands-huawei-tech/dutch-spy-agency-investigating-alleged-huawei-backdoor-volkskrant-idUSKCN1SM0UY%20,https:/www.wsj.com/articles/huawei-telecom-gear-much-more-vulnerable-to-hackers-than-rivals-equipment-report-says-11561501573" TargetMode="External"/><Relationship Id="rId110" Type="http://schemas.openxmlformats.org/officeDocument/2006/relationships/hyperlink" Target="https://arstechnica.com/information-technology/2020/07/google-play-apps-with-500000-downloads-subscribe-users-to-costly-services/" TargetMode="External"/><Relationship Id="rId131" Type="http://schemas.openxmlformats.org/officeDocument/2006/relationships/hyperlink" Target="https://www.zdnet.com/article/fosshub-serves-up-mbr-compromising-versions-of-audacity-and-classic-shell/" TargetMode="External"/><Relationship Id="rId152" Type="http://schemas.openxmlformats.org/officeDocument/2006/relationships/hyperlink" Target="https://www.bleepingcomputer.com/news/security/microsoft-admits-to-signing-rootkit-malware-in-supply-chain-fiasco/" TargetMode="External"/><Relationship Id="rId173" Type="http://schemas.openxmlformats.org/officeDocument/2006/relationships/hyperlink" Target="https://www.darkreading.com/endpoint/heroku-cyberattacker-stolen-oauth-token-customer-account-credentials" TargetMode="External"/><Relationship Id="rId194" Type="http://schemas.openxmlformats.org/officeDocument/2006/relationships/hyperlink" Target="https://arstechnica.com/security/2023/06/casualties-keep-growing-in-this-months-mass-exploitation-of-moveit-0-day/" TargetMode="External"/><Relationship Id="rId208" Type="http://schemas.openxmlformats.org/officeDocument/2006/relationships/hyperlink" Target="https://blog.sonatype.com/python-packages-upload-your-aws-keys-env-vars-secrets-to-web" TargetMode="External"/><Relationship Id="rId229" Type="http://schemas.openxmlformats.org/officeDocument/2006/relationships/vmlDrawing" Target="../drawings/vmlDrawing1.vml"/><Relationship Id="rId14" Type="http://schemas.openxmlformats.org/officeDocument/2006/relationships/hyperlink" Target="https://www.bankinfosecurity.com/juniper-backdoor-x-questions-a-8768" TargetMode="External"/><Relationship Id="rId35" Type="http://schemas.openxmlformats.org/officeDocument/2006/relationships/hyperlink" Target="https://ics.sans.org/media/E-ISAC_SANS_Ukraine_DUC_5.pdf" TargetMode="External"/><Relationship Id="rId56" Type="http://schemas.openxmlformats.org/officeDocument/2006/relationships/hyperlink" Target="https://www.wired.com/story/sandworm-android-malware/" TargetMode="External"/><Relationship Id="rId77" Type="http://schemas.openxmlformats.org/officeDocument/2006/relationships/hyperlink" Target="https://www.cnet.com/news/superfish-torments-lenovo-owners-with-more-than-adware/" TargetMode="External"/><Relationship Id="rId100" Type="http://schemas.openxmlformats.org/officeDocument/2006/relationships/hyperlink" Target="https://www.jsof-tech.com/ripple20/" TargetMode="External"/><Relationship Id="rId8" Type="http://schemas.openxmlformats.org/officeDocument/2006/relationships/hyperlink" Target="https://www.zdnet.com/article/cybersecurity-new-hacking-group-targets-it-companies-in-supply-chain-attack-campaign/" TargetMode="External"/><Relationship Id="rId98" Type="http://schemas.openxmlformats.org/officeDocument/2006/relationships/hyperlink" Target="https://www.cyberscoop.com/firmware-eclypsium-equation-group/" TargetMode="External"/><Relationship Id="rId121" Type="http://schemas.openxmlformats.org/officeDocument/2006/relationships/hyperlink" Target="https://www.zdnet.com/article/malicious-npm-packages-caught-installing-remote-access-trojans/" TargetMode="External"/><Relationship Id="rId142" Type="http://schemas.openxmlformats.org/officeDocument/2006/relationships/hyperlink" Target="https://www.zdnet.com/article/codecov-breach-impacted-hundreds-of-customer-networks/" TargetMode="External"/><Relationship Id="rId163" Type="http://schemas.openxmlformats.org/officeDocument/2006/relationships/hyperlink" Target="https://www.wired.com/story/exodus-spyware-ios/" TargetMode="External"/><Relationship Id="rId184" Type="http://schemas.openxmlformats.org/officeDocument/2006/relationships/hyperlink" Target="https://www.cisa.gov/uscert/ncas/current-activity/2021/10/22/malware-discovered-popular-npm-package-ua-parser-js" TargetMode="External"/><Relationship Id="rId219" Type="http://schemas.openxmlformats.org/officeDocument/2006/relationships/hyperlink" Target="https://www.bleepingcomputer.com/news/security/malicious-chrome-extensions-with-75m-installs-removed-from-web-store/" TargetMode="External"/><Relationship Id="rId230" Type="http://schemas.openxmlformats.org/officeDocument/2006/relationships/comments" Target="../comments1.xml"/><Relationship Id="rId25" Type="http://schemas.openxmlformats.org/officeDocument/2006/relationships/hyperlink" Target="https://www.zdnet.com/article/bankbot-android-malware-sneaks-into-the-google-play-store-for-the-third-time/" TargetMode="External"/><Relationship Id="rId46" Type="http://schemas.openxmlformats.org/officeDocument/2006/relationships/hyperlink" Target="https://www.theregister.co.uk/2016/07/08/malware_masquerades_as_pokemongo_game/" TargetMode="External"/><Relationship Id="rId67" Type="http://schemas.openxmlformats.org/officeDocument/2006/relationships/hyperlink" Target="https://www.theregister.co.uk/2018/06/12/apple_code_signing_flaw/" TargetMode="External"/><Relationship Id="rId116" Type="http://schemas.openxmlformats.org/officeDocument/2006/relationships/hyperlink" Target="https://cyware.com/news/malicious-package-that-stole-login-credentials-from-windows-users-gets-removed-from-npm-repository-c2271305" TargetMode="External"/><Relationship Id="rId137" Type="http://schemas.openxmlformats.org/officeDocument/2006/relationships/hyperlink" Target="https://www.zdnet.com/article/updated-kaseya-ransomware-attack-faq-what-we-know-now/" TargetMode="External"/><Relationship Id="rId158" Type="http://schemas.openxmlformats.org/officeDocument/2006/relationships/hyperlink" Target="https://blog.sonatype.com/pypi-and-npm-flooded-with-over-5000-dependency-confusion-copycats" TargetMode="External"/><Relationship Id="rId20" Type="http://schemas.openxmlformats.org/officeDocument/2006/relationships/hyperlink" Target="https://www.zdnet.com/article/equifax-blames-open-source-software-for-its-record-breaking-security-breach/" TargetMode="External"/><Relationship Id="rId41" Type="http://schemas.openxmlformats.org/officeDocument/2006/relationships/hyperlink" Target="https://www.zdnet.com/article/google-android-market-malware-problem-escalates/,%20https:/www.zdnet.com/article/google-pulls-infected-apps-from-android-market/" TargetMode="External"/><Relationship Id="rId62" Type="http://schemas.openxmlformats.org/officeDocument/2006/relationships/hyperlink" Target="https://krebsonsecurity.com/2014/02/time-to-harden-your-hardware/" TargetMode="External"/><Relationship Id="rId83" Type="http://schemas.openxmlformats.org/officeDocument/2006/relationships/hyperlink" Target="https://www.microsoft.com/security/blog/2017/05/04/windows-defender-atp-thwarts-operation-wilysupply-software-supply-chain-cyberattack/" TargetMode="External"/><Relationship Id="rId88" Type="http://schemas.openxmlformats.org/officeDocument/2006/relationships/hyperlink" Target="https://threatpost.com/juniper-s-junos-could-open-routers-tcp-attacks-020113/77480/" TargetMode="External"/><Relationship Id="rId111" Type="http://schemas.openxmlformats.org/officeDocument/2006/relationships/hyperlink" Target="https://www.zdnet.com/article/backdoor-accounts-discovered-in-29-ftth-devices-from-chinese-vendor-c-data/" TargetMode="External"/><Relationship Id="rId132" Type="http://schemas.openxmlformats.org/officeDocument/2006/relationships/hyperlink" Target="https://www.zdnet.com/article/windows-attack-poisoned-bittorrent-client-set-off-huge-dofoil-outbreak-says-microsoft/" TargetMode="External"/><Relationship Id="rId153" Type="http://schemas.openxmlformats.org/officeDocument/2006/relationships/hyperlink" Target="https://thehackernews.com/2021/10/experts-warn-of-unprotected-prometheus.html" TargetMode="External"/><Relationship Id="rId174" Type="http://schemas.openxmlformats.org/officeDocument/2006/relationships/hyperlink" Target="https://www.darkreading.com/cloud/microsoft-patches-pair-of-dangerous-vulnerabilities-in-azure-postgresql" TargetMode="External"/><Relationship Id="rId179" Type="http://schemas.openxmlformats.org/officeDocument/2006/relationships/hyperlink" Target="https://support.f5.com/csp/article/K52145254" TargetMode="External"/><Relationship Id="rId195" Type="http://schemas.openxmlformats.org/officeDocument/2006/relationships/hyperlink" Target="https://www.wired.com/story/3cx-supply-chain-attack-times-two/" TargetMode="External"/><Relationship Id="rId209" Type="http://schemas.openxmlformats.org/officeDocument/2006/relationships/hyperlink" Target="https://blog.aquasec.com/npm-package-planting" TargetMode="External"/><Relationship Id="rId190" Type="http://schemas.openxmlformats.org/officeDocument/2006/relationships/hyperlink" Target="https://www.crowdstrike.com/blog/new-supply-chain-attack-leverages-comm100-chat-installer/" TargetMode="External"/><Relationship Id="rId204" Type="http://schemas.openxmlformats.org/officeDocument/2006/relationships/hyperlink" Target="https://www.bleepingcomputer.com/news/security/pytorch-discloses-malicious-dependency-chain-compromise-over-holidays/" TargetMode="External"/><Relationship Id="rId220" Type="http://schemas.openxmlformats.org/officeDocument/2006/relationships/hyperlink" Target="https://www.bleepingcomputer.com/news/security/hundreds-of-us-news-sites-push-malware-in-supply-chain-attack/" TargetMode="External"/><Relationship Id="rId225" Type="http://schemas.openxmlformats.org/officeDocument/2006/relationships/hyperlink" Target="https://blog.sonatype.com/this-week-in-malware-npm-malware-exfiltrates-windows-sam-amazon-ec2-credentials" TargetMode="External"/><Relationship Id="rId15" Type="http://schemas.openxmlformats.org/officeDocument/2006/relationships/hyperlink" Target="https://www.rsa.com/content/dam/premium/en/white-paper/kingslayer-a-supply-chain-attack.pdf%20,%20https:/www.itworldcanada.com/article/canadian-cyber-firm-confirms-it-was-the-victim-described-in-rsa-investigation/390903" TargetMode="External"/><Relationship Id="rId36" Type="http://schemas.openxmlformats.org/officeDocument/2006/relationships/hyperlink" Target="https://www.theregister.co.uk/2016/01/26/hackers_can_take_full_control_of_car_os/" TargetMode="External"/><Relationship Id="rId57" Type="http://schemas.openxmlformats.org/officeDocument/2006/relationships/hyperlink" Target="https://www.theregister.co.uk/2013/05/08/cdorked_latest_details/" TargetMode="External"/><Relationship Id="rId106" Type="http://schemas.openxmlformats.org/officeDocument/2006/relationships/hyperlink" Target="https://www.zdnet.com/article/hackers-breach-lineageos-servers-via-unpatched-vulnerability/" TargetMode="External"/><Relationship Id="rId127" Type="http://schemas.openxmlformats.org/officeDocument/2006/relationships/hyperlink" Target="https://www.csoonline.com/article/3601508/solarwinds-supply-chain-attack-explained-why-organizations-were-not-prepared.html" TargetMode="External"/><Relationship Id="rId10" Type="http://schemas.openxmlformats.org/officeDocument/2006/relationships/hyperlink" Target="https://krebsonsecurity.com/2019/06/tracing-the-supply-chain-attack-on-android-2/" TargetMode="External"/><Relationship Id="rId31" Type="http://schemas.openxmlformats.org/officeDocument/2006/relationships/hyperlink" Target="https://blog.checkpoint.com/2016/11/30/1-million-google-accounts-breached-gooligan/" TargetMode="External"/><Relationship Id="rId52" Type="http://schemas.openxmlformats.org/officeDocument/2006/relationships/hyperlink" Target="https://www.theregister.co.uk/2018/09/07/supermicro_bmcs_hole/" TargetMode="External"/><Relationship Id="rId73" Type="http://schemas.openxmlformats.org/officeDocument/2006/relationships/hyperlink" Target="https://arstechnica.com/information-technology/2018/10/two-new-supply-chain-attacks-come-to-light-in-less-than-a-week/" TargetMode="External"/><Relationship Id="rId78" Type="http://schemas.openxmlformats.org/officeDocument/2006/relationships/hyperlink" Target="https://blog.trendmicro.com/trendlabs-security-intelligence/plugx-malware-found-in-official-releases-of-league-of-legends-path-of-exile/" TargetMode="External"/><Relationship Id="rId94" Type="http://schemas.openxmlformats.org/officeDocument/2006/relationships/hyperlink" Target="https://incolumitas.com/data/thesis.pdf" TargetMode="External"/><Relationship Id="rId99" Type="http://schemas.openxmlformats.org/officeDocument/2006/relationships/hyperlink" Target="https://arstechnica.com/information-technology/2020/04/725-bitcoin-stealing-apps-snuck-into-ruby-repository/" TargetMode="External"/><Relationship Id="rId101" Type="http://schemas.openxmlformats.org/officeDocument/2006/relationships/hyperlink" Target="https://www.reuters.com/article/us-alphabet-google-chrome-exclusive/exclusive-massive-spying-on-users-of-googles-chrome-shows-new-security-weakness-idUSKBN23P0JO" TargetMode="External"/><Relationship Id="rId122" Type="http://schemas.openxmlformats.org/officeDocument/2006/relationships/hyperlink" Target="https://www.zdnet.com/article/three-npm-packages-found-opening-shells-on-linux-windows-systems/" TargetMode="External"/><Relationship Id="rId143" Type="http://schemas.openxmlformats.org/officeDocument/2006/relationships/hyperlink" Target="https://www.kaspersky.com/about/press-releases/2020_lazarus-enhances-capabilities-in-applejeus-cryptocurrency-attack" TargetMode="External"/><Relationship Id="rId148" Type="http://schemas.openxmlformats.org/officeDocument/2006/relationships/hyperlink" Target="https://www.bleepingcomputer.com/news/security/windows-10s-package-manager-flooded-with-duplicate-malformed-apps/" TargetMode="External"/><Relationship Id="rId164" Type="http://schemas.openxmlformats.org/officeDocument/2006/relationships/hyperlink" Target="https://www.zdnet.com/article/four-npm-packages-found-uploading-user-details-on-a-github-page/" TargetMode="External"/><Relationship Id="rId169" Type="http://schemas.openxmlformats.org/officeDocument/2006/relationships/hyperlink" Target="https://blog.sonarsource.com/php-supply-chain-attack-on-pear/" TargetMode="External"/><Relationship Id="rId185" Type="http://schemas.openxmlformats.org/officeDocument/2006/relationships/hyperlink" Target="https://www.rapid7.com/blog/post/2021/11/05/new-npm-library-hijacks-coa-and-rc/" TargetMode="External"/><Relationship Id="rId4" Type="http://schemas.openxmlformats.org/officeDocument/2006/relationships/hyperlink" Target="https://blog.npmjs.org/post/141577284765/kik-left-pad-and" TargetMode="External"/><Relationship Id="rId9" Type="http://schemas.openxmlformats.org/officeDocument/2006/relationships/hyperlink" Target="https://krebsonsecurity.com/2014/02/target-hackers-broke-in-via-hvac-company/" TargetMode="External"/><Relationship Id="rId180" Type="http://schemas.openxmlformats.org/officeDocument/2006/relationships/hyperlink" Target="https://www.cisa.gov/uscert/ncas/current-activity/2022/04/01/spring-releases-security-updates-addressing-spring4shell-and" TargetMode="External"/><Relationship Id="rId210" Type="http://schemas.openxmlformats.org/officeDocument/2006/relationships/hyperlink" Target="https://www.mend.io/resources/blog/yandex-data-leak-triggers-malicious-package-publication/" TargetMode="External"/><Relationship Id="rId215" Type="http://schemas.openxmlformats.org/officeDocument/2006/relationships/hyperlink" Target="https://checkmarx.com/blog/starjacking-making-your-new-open-source-package-popular-in-a-snap/" TargetMode="External"/><Relationship Id="rId26" Type="http://schemas.openxmlformats.org/officeDocument/2006/relationships/hyperlink" Target="https://www.zdnet.com/article/fake-whatsapp-app-fooled-million-android-users-on-google-play-did-you-fall-for-it/" TargetMode="External"/><Relationship Id="rId231" Type="http://schemas.microsoft.com/office/2017/10/relationships/threadedComment" Target="../threadedComments/threadedComment1.xml"/><Relationship Id="rId47" Type="http://schemas.openxmlformats.org/officeDocument/2006/relationships/hyperlink" Target="https://www.theregister.co.uk/2018/01/11/scada_mobile/" TargetMode="External"/><Relationship Id="rId68" Type="http://schemas.openxmlformats.org/officeDocument/2006/relationships/hyperlink" Target="https://www.zdnet.com/article/java-zero-day-malware-was-signed-with-certificates-stolen-from-security-vendor/" TargetMode="External"/><Relationship Id="rId89" Type="http://schemas.openxmlformats.org/officeDocument/2006/relationships/hyperlink" Target="https://www.fireeye.com/blog/threat-research/2015/09/synful_knock_-_acis.html" TargetMode="External"/><Relationship Id="rId112" Type="http://schemas.openxmlformats.org/officeDocument/2006/relationships/hyperlink" Target="https://duo.com/decipher/apache-warns-of-serious-flaw-in-struts" TargetMode="External"/><Relationship Id="rId133" Type="http://schemas.openxmlformats.org/officeDocument/2006/relationships/hyperlink" Target="https://www.zdnet.com/article/mystery-still-surrounds-hack-of-php-pear-website/" TargetMode="External"/><Relationship Id="rId154" Type="http://schemas.openxmlformats.org/officeDocument/2006/relationships/hyperlink" Target="https://www.bleepingcomputer.com/news/security/microsoft-exchange-servers-hacked-to-deploy-hive-ransomware/" TargetMode="External"/><Relationship Id="rId175" Type="http://schemas.openxmlformats.org/officeDocument/2006/relationships/hyperlink" Target="https://www.securityweek.com/unpatched-vulnerability-exposes-horde-webmail-servers-attacks;%20https:/blog.sonarsource.com/horde-webmail-rce-via-email/" TargetMode="External"/><Relationship Id="rId196" Type="http://schemas.openxmlformats.org/officeDocument/2006/relationships/hyperlink" Target="https://thehackernews.com/2023/06/new-supply-chain-attack-exploits.html" TargetMode="External"/><Relationship Id="rId200" Type="http://schemas.openxmlformats.org/officeDocument/2006/relationships/hyperlink" Target="https://www.bleepingcomputer.com/news/security/pypi-package-keep-mistakenly-included-a-password-stealer/" TargetMode="External"/><Relationship Id="rId16" Type="http://schemas.openxmlformats.org/officeDocument/2006/relationships/hyperlink" Target="https://www.theregister.co.uk/2017/08/02/typosquatting_npm/" TargetMode="External"/><Relationship Id="rId221" Type="http://schemas.openxmlformats.org/officeDocument/2006/relationships/hyperlink" Target="https://www.bleepingcomputer.com/news/security/millions-of-github-repos-likely-vulnerable-to-repojacking-researchers-say/" TargetMode="External"/><Relationship Id="rId37" Type="http://schemas.openxmlformats.org/officeDocument/2006/relationships/hyperlink" Target="https://www.theregister.co.uk/2019/10/21/nordvpn_security_issue/" TargetMode="External"/><Relationship Id="rId58" Type="http://schemas.openxmlformats.org/officeDocument/2006/relationships/hyperlink" Target="https://techcrunch.com/2018/11/20/half-a-million-android-users-tricked-into-downloading-malware-from-google-play/" TargetMode="External"/><Relationship Id="rId79" Type="http://schemas.openxmlformats.org/officeDocument/2006/relationships/hyperlink" Target="https://paper.seebug.org/papers/APT/APT_CyberCriminal_Campagin/2011/C5_APT_SKHack.pdf" TargetMode="External"/><Relationship Id="rId102" Type="http://schemas.openxmlformats.org/officeDocument/2006/relationships/hyperlink" Target="https://threatpost.com/500-malicious-chrome-extensions-millions/152918/" TargetMode="External"/><Relationship Id="rId123" Type="http://schemas.openxmlformats.org/officeDocument/2006/relationships/hyperlink" Target="https://www.cyberscoop.com/iot-tcp-ip-stacks-ot-it-forescout/" TargetMode="External"/><Relationship Id="rId144" Type="http://schemas.openxmlformats.org/officeDocument/2006/relationships/hyperlink" Target="https://www.zdnet.com/article/enterprises-need-to-change-passwords-following-clickstudios-passwordstate-attack/" TargetMode="External"/><Relationship Id="rId90" Type="http://schemas.openxmlformats.org/officeDocument/2006/relationships/hyperlink" Target="https://www.cyberscoop.com/play-store-adware-white-ops/" TargetMode="External"/><Relationship Id="rId165" Type="http://schemas.openxmlformats.org/officeDocument/2006/relationships/hyperlink" Target="https://krebsonsecurity.com/2013/02/security-firm-bit9-hacked-used-to-spread-malware/" TargetMode="External"/><Relationship Id="rId186" Type="http://schemas.openxmlformats.org/officeDocument/2006/relationships/hyperlink" Target="https://arstechnica.com/information-technology/2022/09/actors-behind-pypi-supply-chain-attack-have-been-active-since-late-2021/" TargetMode="External"/><Relationship Id="rId211" Type="http://schemas.openxmlformats.org/officeDocument/2006/relationships/hyperlink" Target="https://blog.aquasec.com/private-packages-disclosed-via-timing-attack-on-npm" TargetMode="External"/><Relationship Id="rId232" Type="http://schemas.microsoft.com/office/2019/04/relationships/namedSheetView" Target="../namedSheetViews/namedSheetView1.xml"/><Relationship Id="rId27" Type="http://schemas.openxmlformats.org/officeDocument/2006/relationships/hyperlink" Target="https://www.bankinfosecurity.com/passfreely-attack-bypasses-oracle-database-authentication-a-9868" TargetMode="External"/><Relationship Id="rId48" Type="http://schemas.openxmlformats.org/officeDocument/2006/relationships/hyperlink" Target="https://www.theregister.co.uk/2015/02/11/google_play_x_frame_options_flaw/" TargetMode="External"/><Relationship Id="rId69" Type="http://schemas.openxmlformats.org/officeDocument/2006/relationships/hyperlink" Target="https://www.zdnet.com/article/adobe-code-signing-infrastructure-hacked-by-sophisticated-threat-actors/" TargetMode="External"/><Relationship Id="rId113" Type="http://schemas.openxmlformats.org/officeDocument/2006/relationships/hyperlink" Target="https://snyk.io/blog/malicious-remote-code-execution-backdoor-discovered-in-the-popular-bootstrap-sass-ruby-gem/" TargetMode="External"/><Relationship Id="rId134" Type="http://schemas.openxmlformats.org/officeDocument/2006/relationships/hyperlink" Target="https://www.zdnet.com/article/trojan-malware-for-mac-osx-spread-via-compromised-media-player-downloads/" TargetMode="External"/><Relationship Id="rId80" Type="http://schemas.openxmlformats.org/officeDocument/2006/relationships/hyperlink" Target="https://www.trendmicro.com/vinfo/us/threat-encyclopedia/web-attack/124/trend-micro-investigates-june-25-cyber-attacks-in-south-korea" TargetMode="External"/><Relationship Id="rId155" Type="http://schemas.openxmlformats.org/officeDocument/2006/relationships/hyperlink" Target="https://www.bleepingcomputer.com/news/security/atlassian-fixes-critical-jira-authentication-bypass-vulnerability/" TargetMode="External"/><Relationship Id="rId176" Type="http://schemas.openxmlformats.org/officeDocument/2006/relationships/hyperlink" Target="https://blog.sonarsource.com/gocd-vulnerability-chain/" TargetMode="External"/><Relationship Id="rId197" Type="http://schemas.openxmlformats.org/officeDocument/2006/relationships/hyperlink" Target="https://www.darkreading.com/application-security/net-devs-targeted-with-malicious-nuget-packages" TargetMode="External"/><Relationship Id="rId201" Type="http://schemas.openxmlformats.org/officeDocument/2006/relationships/hyperlink" Target="https://sansec.io/research/rekoobe-fishpig-magento" TargetMode="External"/><Relationship Id="rId222" Type="http://schemas.openxmlformats.org/officeDocument/2006/relationships/hyperlink" Target="https://www.bleepingcomputer.com/news/security/hackers-exploiting-critical-f5-big-ip-bug-public-exploits-released/" TargetMode="External"/><Relationship Id="rId17" Type="http://schemas.openxmlformats.org/officeDocument/2006/relationships/hyperlink" Target="https://www.darkreading.com/application-security/expensivewall-attacks-more-than-1-million-android-users/d/d-id/1329881%20,%20https:/blog.checkpoint.com/2017/09/14/expensivewall-dangerous-packed-malware-google-play-will-hit-wallet/" TargetMode="External"/><Relationship Id="rId38" Type="http://schemas.openxmlformats.org/officeDocument/2006/relationships/hyperlink" Target="https://www.zdnet.com/article/heartbleed-serious-openssl-zero-day-vulnerability-revealed/%20and%20how%20it%20works:%20https:/xkcd.com/1354/" TargetMode="External"/><Relationship Id="rId59" Type="http://schemas.openxmlformats.org/officeDocument/2006/relationships/hyperlink" Target="https://techcrunch.com/2018/09/07/a-top-tier-app-in-apples-mac-app-store-will-steal-your-browser-history/" TargetMode="External"/><Relationship Id="rId103" Type="http://schemas.openxmlformats.org/officeDocument/2006/relationships/hyperlink" Target="https://portswigger.net/daily-swig/how-octopus-scanner-malware-attacked-the-open-source-supply-chain" TargetMode="External"/><Relationship Id="rId124" Type="http://schemas.openxmlformats.org/officeDocument/2006/relationships/hyperlink" Target="https://www.zdnet.com/article/vietnam-targeted-in-complex-supply-chain-attack/" TargetMode="External"/><Relationship Id="rId70" Type="http://schemas.openxmlformats.org/officeDocument/2006/relationships/hyperlink" Target="https://www.techrepublic.com/article/stuxnet-the-smart-persons-guide/" TargetMode="External"/><Relationship Id="rId91" Type="http://schemas.openxmlformats.org/officeDocument/2006/relationships/hyperlink" Target="https://www.sdxcentral.com/articles/news/thrangrycat-attacks-cisco-switches-routers-firewalls/2019/05/" TargetMode="External"/><Relationship Id="rId145" Type="http://schemas.openxmlformats.org/officeDocument/2006/relationships/hyperlink" Target="https://www.zdnet.com/article/mac-malware-spreads-through-xcode-projects-abuses-previously-unknown-vulnerabilities/" TargetMode="External"/><Relationship Id="rId166" Type="http://schemas.openxmlformats.org/officeDocument/2006/relationships/hyperlink" Target="https://media.threatpost.com/wp-content/uploads/sites/103/2011/09/07061400/rapport-fox-it-operation-black-tulip-v1-0.pdf" TargetMode="External"/><Relationship Id="rId187" Type="http://schemas.openxmlformats.org/officeDocument/2006/relationships/hyperlink" Target="https://thediplomat.com/2022/09/a-recent-chinese-hack-is-a-wake-up-call-for-the-security-of-the-worlds-software-supply-chain/" TargetMode="External"/><Relationship Id="rId1" Type="http://schemas.openxmlformats.org/officeDocument/2006/relationships/hyperlink" Target="https://www.cyberscoop.com/lenovo-firmware-flaw-eclypsium-research/%20&amp;%20https:/eclypsium.com/2019/07/16/vulnerable-firmware-in-the-supply-chain-of-enterprise-servers/" TargetMode="External"/><Relationship Id="rId212" Type="http://schemas.openxmlformats.org/officeDocument/2006/relationships/hyperlink" Target="https://www.theverge.com/2022/1/9/22874949/developer-corrupts-open-source-libraries-projects-affected" TargetMode="External"/><Relationship Id="rId28" Type="http://schemas.openxmlformats.org/officeDocument/2006/relationships/hyperlink" Target="https://www.zdnet.com/article/ticketmaster-breach-was-part-of-a-larger-credit-card-skimming-effort-analysis-shows/" TargetMode="External"/><Relationship Id="rId49" Type="http://schemas.openxmlformats.org/officeDocument/2006/relationships/hyperlink" Target="https://www.theregister.co.uk/2013/07/04/android_master_key_vuln/" TargetMode="External"/><Relationship Id="rId114" Type="http://schemas.openxmlformats.org/officeDocument/2006/relationships/hyperlink" Target="https://www.zdnet.com/article/cryptocurrency-startup-hacks-itself-before-hacker-gets-a-chance-to-steal-users-funds/" TargetMode="External"/><Relationship Id="rId60" Type="http://schemas.openxmlformats.org/officeDocument/2006/relationships/hyperlink" Target="https://techcrunch.com/2019/01/05/dozen-iphone-apps-linked-to-golduck-malware/" TargetMode="External"/><Relationship Id="rId81" Type="http://schemas.openxmlformats.org/officeDocument/2006/relationships/hyperlink" Target="https://www.symantec.com/blogs/threat-intelligence/dragonfly-energy-sector-cyber-attacks" TargetMode="External"/><Relationship Id="rId135" Type="http://schemas.openxmlformats.org/officeDocument/2006/relationships/hyperlink" Target="https://www.securityweek.com/red-hat-warns-ceph-website-breach" TargetMode="External"/><Relationship Id="rId156" Type="http://schemas.openxmlformats.org/officeDocument/2006/relationships/hyperlink" Target="https://thehackernews.com/2021/10/critical-flaw-in-opensea-could-have-let.html" TargetMode="External"/><Relationship Id="rId177" Type="http://schemas.openxmlformats.org/officeDocument/2006/relationships/hyperlink" Target="https://www.tenable.com/security/research/tra-2021-13,%20https:/www.tenable.com/whitepapers/router-vuln-present-for-decade-why-iot-supply-chain-is-to-blame,%20https:/medium.com/tenable-techblog/bypassing-authentication-on-arcadyan-routers-with-cve-2021-20090-and-rooting-some-buffalo-ea1dd30980c2" TargetMode="External"/><Relationship Id="rId198" Type="http://schemas.openxmlformats.org/officeDocument/2006/relationships/hyperlink" Target="https://www.bleepingcomputer.com/news/security/spinok-android-malware-found-in-more-apps-with-30-million-installs/" TargetMode="External"/><Relationship Id="rId202" Type="http://schemas.openxmlformats.org/officeDocument/2006/relationships/hyperlink" Target="https://www.bleepingcomputer.com/news/security/tencent-qq-users-hacked-in-mysterious-malware-attack-says-eset/" TargetMode="External"/><Relationship Id="rId223" Type="http://schemas.openxmlformats.org/officeDocument/2006/relationships/hyperlink" Target="https://securelist.com/winnti-more-than-just-a-game/37029/" TargetMode="External"/><Relationship Id="rId18" Type="http://schemas.openxmlformats.org/officeDocument/2006/relationships/hyperlink" Target="https://www.cyberscoop.com/egypt-hacking-check-point-technologies/" TargetMode="External"/><Relationship Id="rId39" Type="http://schemas.openxmlformats.org/officeDocument/2006/relationships/hyperlink" Target="https://www.zdnet.com/article/proof-of-concept-captures-all-ssl-traffic-via-apples-goto-fail-exploit/%20,%20https:/www.wired.com/2014/02/gotofail/" TargetMode="External"/><Relationship Id="rId50" Type="http://schemas.openxmlformats.org/officeDocument/2006/relationships/hyperlink" Target="https://nakedsecurity.sophos.com/2019/03/07/backdoored-github-accounts-spewed-secret-sneakerbot-software/" TargetMode="External"/><Relationship Id="rId104" Type="http://schemas.openxmlformats.org/officeDocument/2006/relationships/hyperlink" Target="https://www.zdnet.com/article/fbi-warns-about-ongoing-attacks-against-software-supply-chain-companies/" TargetMode="External"/><Relationship Id="rId125" Type="http://schemas.openxmlformats.org/officeDocument/2006/relationships/hyperlink" Target="https://www.zdnet.com/article/chinese-apt-suspected-of-supply-chain-attack-on-mongolian-government-agencies/" TargetMode="External"/><Relationship Id="rId146" Type="http://schemas.openxmlformats.org/officeDocument/2006/relationships/hyperlink" Target="https://thehackernews.com/2021/07/mongolian-certificate-authority-hacked.html" TargetMode="External"/><Relationship Id="rId167" Type="http://schemas.openxmlformats.org/officeDocument/2006/relationships/hyperlink" Target="https://github.com/advisories/GHSA-vvmq-fwmg-2gjc" TargetMode="External"/><Relationship Id="rId188" Type="http://schemas.openxmlformats.org/officeDocument/2006/relationships/hyperlink" Target="https://www.bleepingcomputer.com/news/security/npm-packages-used-by-crypto-exchanges-compromised/" TargetMode="External"/><Relationship Id="rId71" Type="http://schemas.openxmlformats.org/officeDocument/2006/relationships/hyperlink" Target="http://www.webmin.com/exploit.html" TargetMode="External"/><Relationship Id="rId92" Type="http://schemas.openxmlformats.org/officeDocument/2006/relationships/hyperlink" Target="https://www.contextis.com/en/blog/context-threat-intelligence-the-monju-incident" TargetMode="External"/><Relationship Id="rId213" Type="http://schemas.openxmlformats.org/officeDocument/2006/relationships/hyperlink" Target="https://therecord.media/thousands-of-npm-accounts-use-email-addresses-with-expired-domains" TargetMode="External"/><Relationship Id="rId2" Type="http://schemas.openxmlformats.org/officeDocument/2006/relationships/hyperlink" Target="https://www.zdnet.com/article/researchers-find-security-flaws-in-40-kernel-drivers-from-20-vendors/" TargetMode="External"/><Relationship Id="rId29" Type="http://schemas.openxmlformats.org/officeDocument/2006/relationships/hyperlink" Target="https://www.bleepingcomputer.com/news/security/microsoft-discovers-supply-chain-attack-at-unnamed-maker-of-pdf-software/" TargetMode="External"/><Relationship Id="rId40" Type="http://schemas.openxmlformats.org/officeDocument/2006/relationships/hyperlink" Target="https://www.zdnet.com/article/geinimi-trojan-targets-android-devices/" TargetMode="External"/><Relationship Id="rId115" Type="http://schemas.openxmlformats.org/officeDocument/2006/relationships/hyperlink" Target="https://thehackernews.com/2019/07/lodash-prototype-pollution.html" TargetMode="External"/><Relationship Id="rId136" Type="http://schemas.openxmlformats.org/officeDocument/2006/relationships/hyperlink" Target="https://arstechnica.com/information-technology/2021/09/npm-package-with-3-million-weekly-downloads-had-a-severe-vulnerability/" TargetMode="External"/><Relationship Id="rId157" Type="http://schemas.openxmlformats.org/officeDocument/2006/relationships/hyperlink" Target="https://www.bleepingcomputer.com/news/security/over-90-wordpress-themes-plugins-backdoored-in-supply-chain-attack/" TargetMode="External"/><Relationship Id="rId178" Type="http://schemas.openxmlformats.org/officeDocument/2006/relationships/hyperlink" Target="https://thehackernews.com/2022/03/over-200-malicious-npm-packages-caught.html" TargetMode="External"/><Relationship Id="rId61" Type="http://schemas.openxmlformats.org/officeDocument/2006/relationships/hyperlink" Target="https://www.theregister.co.uk/2014/12/23/wikileaks_pdf_viewer_vuln/" TargetMode="External"/><Relationship Id="rId82" Type="http://schemas.openxmlformats.org/officeDocument/2006/relationships/hyperlink" Target="https://www.carbonblack.com/2017/03/16/second-ask-partner-network-apn-compromise-highlights-attackers-commandeering-widely-used-general-tools-sophisticated-targeted-attacks/" TargetMode="External"/><Relationship Id="rId199" Type="http://schemas.openxmlformats.org/officeDocument/2006/relationships/hyperlink" Target="https://www.bleepingcomputer.com/news/security/android-apps-with-spyware-installed-421-million-times-from-google-play/" TargetMode="External"/><Relationship Id="rId203" Type="http://schemas.openxmlformats.org/officeDocument/2006/relationships/hyperlink" Target="https://www.bleepingcomputer.com/news/security/npm-packages-posing-as-speed-testers-install-crypto-miners-instead/" TargetMode="External"/><Relationship Id="rId19" Type="http://schemas.openxmlformats.org/officeDocument/2006/relationships/hyperlink" Target="https://www.kaspersky.com/about/press-releases/2017_shadowpad-how-attackers-hide-backdoor-in-software-used-by-hundreds-of-large-companies-around-the-world" TargetMode="External"/><Relationship Id="rId224" Type="http://schemas.openxmlformats.org/officeDocument/2006/relationships/hyperlink" Target="https://www.reuters.com/technology/n-korea-hackers-breached-us-it-company-bid-steal-crypto-sources-2023-07-20/" TargetMode="External"/><Relationship Id="rId30" Type="http://schemas.openxmlformats.org/officeDocument/2006/relationships/hyperlink" Target="https://www.wired.com/story/apple-app-store-malware-click-fraud/" TargetMode="External"/><Relationship Id="rId105" Type="http://schemas.openxmlformats.org/officeDocument/2006/relationships/hyperlink" Target="https://www.bleepingcomputer.com/news/security/malware-disguised-as-google-updates-pushed-via-hacked-news-sites/" TargetMode="External"/><Relationship Id="rId126" Type="http://schemas.openxmlformats.org/officeDocument/2006/relationships/hyperlink" Target="https://www.zdnet.com/article/lazarus-malware-strikes-south-korean-supply-chains/" TargetMode="External"/><Relationship Id="rId147" Type="http://schemas.openxmlformats.org/officeDocument/2006/relationships/hyperlink" Target="https://arstechnica.com/information-technology/2021/09/travis-ci-flaw-exposed-secrets-for-thousands-of-open-source-projects/" TargetMode="External"/><Relationship Id="rId168" Type="http://schemas.openxmlformats.org/officeDocument/2006/relationships/hyperlink" Target="https://www.vidocsecurity.com/blog/hacking-swagger-ui-from-xss-to-account-takeovers/" TargetMode="External"/><Relationship Id="rId51" Type="http://schemas.openxmlformats.org/officeDocument/2006/relationships/hyperlink" Target="https://www.theregister.co.uk/2018/10/03/idrac_dell_server_firmware/" TargetMode="External"/><Relationship Id="rId72" Type="http://schemas.openxmlformats.org/officeDocument/2006/relationships/hyperlink" Target="https://arstechnica.com/information-technology/2019/08/the-year-long-rash-of-supply-chain-attacks-against-open-source-is-getting-worse/%20,%20https:/github.com/rest-client/rest-client/issues/713" TargetMode="External"/><Relationship Id="rId93" Type="http://schemas.openxmlformats.org/officeDocument/2006/relationships/hyperlink" Target="http://welivesecurity.com/2019/03/11/gaming-industry-scope-attackers-asia/" TargetMode="External"/><Relationship Id="rId189" Type="http://schemas.openxmlformats.org/officeDocument/2006/relationships/hyperlink" Target="https://blog.reversinglabs.com/blog/threat-analysis-malicious-npm-package-mimicks-material-tailwind-css-tool" TargetMode="External"/><Relationship Id="rId3" Type="http://schemas.openxmlformats.org/officeDocument/2006/relationships/hyperlink" Target="https://www.wired.com/story/triton-malware-dangers-industrial-system-sabotage/%20,%20https:/dragos.com/wp-content/uploads/TRISIS-01.pdf" TargetMode="External"/><Relationship Id="rId214" Type="http://schemas.openxmlformats.org/officeDocument/2006/relationships/hyperlink" Target="https://checkmarx.com/blog/a-beautiful-factory-for-malicious-packag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8" Type="http://schemas.openxmlformats.org/officeDocument/2006/relationships/hyperlink" Target="https://www.zdnet.com/article/backdoor-accounts-discovered-in-29-ftth-devices-from-chinese-vendor-c-data/" TargetMode="External"/><Relationship Id="rId13" Type="http://schemas.openxmlformats.org/officeDocument/2006/relationships/hyperlink" Target="https://www.zdnet.com/article/fosshub-serves-up-mbr-compromising-versions-of-audacity-and-classic-shell/" TargetMode="External"/><Relationship Id="rId18" Type="http://schemas.openxmlformats.org/officeDocument/2006/relationships/hyperlink" Target="https://www.zdnet.com/article/hacker-hundreds-were-tricked-into-installing-linux-mint-backdoor/" TargetMode="External"/><Relationship Id="rId26" Type="http://schemas.openxmlformats.org/officeDocument/2006/relationships/hyperlink" Target="https://www.zdnet.com/article/lazarus-malware-strikes-south-korean-supply-chains/" TargetMode="External"/><Relationship Id="rId3" Type="http://schemas.openxmlformats.org/officeDocument/2006/relationships/hyperlink" Target="https://duo.com/decipher/apache-warns-of-serious-flaw-in-struts" TargetMode="External"/><Relationship Id="rId21" Type="http://schemas.openxmlformats.org/officeDocument/2006/relationships/hyperlink" Target="https://www.bleepingcomputer.com/news/security/north-korean-software-supply-chain-attack-targets-stock-investors/" TargetMode="External"/><Relationship Id="rId7" Type="http://schemas.openxmlformats.org/officeDocument/2006/relationships/hyperlink" Target="https://snyk.io/blog/malicious-remote-code-execution-backdoor-discovered-in-the-popular-bootstrap-sass-ruby-gem/" TargetMode="External"/><Relationship Id="rId12" Type="http://schemas.openxmlformats.org/officeDocument/2006/relationships/hyperlink" Target="https://www.silicon.co.uk/workspace/npm-malicious-package-347421" TargetMode="External"/><Relationship Id="rId17" Type="http://schemas.openxmlformats.org/officeDocument/2006/relationships/hyperlink" Target="https://thehackernews.com/2019/07/lodash-prototype-pollution.html" TargetMode="External"/><Relationship Id="rId25" Type="http://schemas.openxmlformats.org/officeDocument/2006/relationships/hyperlink" Target="https://cyware.com/news/sourmint-api-could-be-used-to-target-ios-users-via-supply-chain-attacks-ace15bd7" TargetMode="External"/><Relationship Id="rId2" Type="http://schemas.openxmlformats.org/officeDocument/2006/relationships/hyperlink" Target="https://www.zdnet.com/article/chinese-apt-suspected-of-supply-chain-attack-on-mongolian-government-agencies/" TargetMode="External"/><Relationship Id="rId16" Type="http://schemas.openxmlformats.org/officeDocument/2006/relationships/hyperlink" Target="https://arstechnica.com/information-technology/2020/07/google-play-apps-with-500000-downloads-subscribe-users-to-costly-services/" TargetMode="External"/><Relationship Id="rId20" Type="http://schemas.openxmlformats.org/officeDocument/2006/relationships/hyperlink" Target="https://www.zdnet.com/article/three-npm-packages-found-opening-shells-on-linux-windows-systems/" TargetMode="External"/><Relationship Id="rId1" Type="http://schemas.openxmlformats.org/officeDocument/2006/relationships/hyperlink" Target="https://www.zdnet.com/article/microsoft-spots-malicious-npm-package-stealing-data-from-unix-systems/" TargetMode="External"/><Relationship Id="rId6" Type="http://schemas.openxmlformats.org/officeDocument/2006/relationships/hyperlink" Target="https://www.cyberscoop.com/iot-tcp-ip-stacks-ot-it-forescout/" TargetMode="External"/><Relationship Id="rId11" Type="http://schemas.openxmlformats.org/officeDocument/2006/relationships/hyperlink" Target="https://www.zdnet.com/article/trojan-malware-for-mac-osx-spread-via-compromised-media-player-downloads/" TargetMode="External"/><Relationship Id="rId24" Type="http://schemas.openxmlformats.org/officeDocument/2006/relationships/hyperlink" Target="https://www.csoonline.com/article/3601508/solarwinds-supply-chain-attack-explained-why-organizations-were-not-prepared.html" TargetMode="External"/><Relationship Id="rId5" Type="http://schemas.openxmlformats.org/officeDocument/2006/relationships/hyperlink" Target="https://cyware.com/news/malicious-package-that-stole-login-credentials-from-windows-users-gets-removed-from-npm-repository-c2271305" TargetMode="External"/><Relationship Id="rId15" Type="http://schemas.openxmlformats.org/officeDocument/2006/relationships/hyperlink" Target="https://www.zdnet.com/article/researcher-backdoor-mechanism-still-active-in-many-iot-products/" TargetMode="External"/><Relationship Id="rId23" Type="http://schemas.openxmlformats.org/officeDocument/2006/relationships/hyperlink" Target="https://www.zdnet.com/article/mystery-still-surrounds-hack-of-php-pear-website/" TargetMode="External"/><Relationship Id="rId10" Type="http://schemas.openxmlformats.org/officeDocument/2006/relationships/hyperlink" Target="https://www.zdnet.com/article/windows-attack-poisoned-bittorrent-client-set-off-huge-dofoil-outbreak-says-microsoft/" TargetMode="External"/><Relationship Id="rId19" Type="http://schemas.openxmlformats.org/officeDocument/2006/relationships/hyperlink" Target="https://www.zdnet.com/article/malicious-npm-packages-caught-installing-remote-access-trojans/" TargetMode="External"/><Relationship Id="rId4" Type="http://schemas.openxmlformats.org/officeDocument/2006/relationships/hyperlink" Target="https://www.zdnet.com/article/cryptocurrency-startup-hacks-itself-before-hacker-gets-a-chance-to-steal-users-funds/" TargetMode="External"/><Relationship Id="rId9" Type="http://schemas.openxmlformats.org/officeDocument/2006/relationships/hyperlink" Target="https://www.securityweek.com/red-hat-warns-ceph-website-breach" TargetMode="External"/><Relationship Id="rId14" Type="http://schemas.openxmlformats.org/officeDocument/2006/relationships/hyperlink" Target="https://www.zdnet.com/article/mobile-security-these-seven-malicious-apps-have-been-downloaded-by-2-4m-android-and-iphone-users/" TargetMode="External"/><Relationship Id="rId22" Type="http://schemas.openxmlformats.org/officeDocument/2006/relationships/hyperlink" Target="https://www.zdnet.com/article/vietnam-targeted-in-complex-supply-chain-attack/"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www.trendmicro.com/vinfo/us/threat-encyclopedia/web-attack/124/trend-micro-investigates-june-25-cyber-attacks-in-south-korea" TargetMode="External"/><Relationship Id="rId21" Type="http://schemas.openxmlformats.org/officeDocument/2006/relationships/hyperlink" Target="https://www.theregister.co.uk/2018/03/28/drupal_urgent_security_software_patch/%20,%20%20https:/www.theregister.co.uk/2016/04/07/panama_papers_unpatched_wordpress_drupal/" TargetMode="External"/><Relationship Id="rId42" Type="http://schemas.openxmlformats.org/officeDocument/2006/relationships/hyperlink" Target="https://www.cyberscoop.com/lenovo-firmware-flaw-eclypsium-research/%20&amp;%20https:/eclypsium.com/2019/07/16/vulnerable-firmware-in-the-supply-chain-of-enterprise-servers/" TargetMode="External"/><Relationship Id="rId63" Type="http://schemas.openxmlformats.org/officeDocument/2006/relationships/hyperlink" Target="https://www.trendmicro.com/vinfo/hk-en/security/news/mobile-safety/android-malware-campaigns-simbad-adware-and-operation-sheep-reportedly-installed-250-million-times" TargetMode="External"/><Relationship Id="rId84" Type="http://schemas.openxmlformats.org/officeDocument/2006/relationships/hyperlink" Target="https://www.jsof-tech.com/ripple20/" TargetMode="External"/><Relationship Id="rId138" Type="http://schemas.openxmlformats.org/officeDocument/2006/relationships/hyperlink" Target="https://www.theregister.co.uk/2016/01/26/hackers_can_take_full_control_of_car_os/" TargetMode="External"/><Relationship Id="rId159" Type="http://schemas.openxmlformats.org/officeDocument/2006/relationships/hyperlink" Target="https://blog.npmjs.org/post/173526807575/reported-malicious-module-getcookies" TargetMode="External"/><Relationship Id="rId170" Type="http://schemas.openxmlformats.org/officeDocument/2006/relationships/hyperlink" Target="https://www.zdnet.com/article/researchers-find-security-flaws-in-40-kernel-drivers-from-20-vendors/" TargetMode="External"/><Relationship Id="rId191" Type="http://schemas.openxmlformats.org/officeDocument/2006/relationships/hyperlink" Target="https://www.jsof-tech.com/ripple20/" TargetMode="External"/><Relationship Id="rId107" Type="http://schemas.openxmlformats.org/officeDocument/2006/relationships/hyperlink" Target="https://www.bleepingcomputer.com/news/security/malware-disguised-as-google-updates-pushed-via-hacked-news-sites/" TargetMode="External"/><Relationship Id="rId11" Type="http://schemas.openxmlformats.org/officeDocument/2006/relationships/hyperlink" Target="https://www.carbonblack.com/2017/03/16/second-ask-partner-network-apn-compromise-highlights-attackers-commandeering-widely-used-general-tools-sophisticated-targeted-attacks/" TargetMode="External"/><Relationship Id="rId32" Type="http://schemas.openxmlformats.org/officeDocument/2006/relationships/hyperlink" Target="https://www.zdnet.com/article/geinimi-trojan-targets-android-devices/" TargetMode="External"/><Relationship Id="rId53" Type="http://schemas.openxmlformats.org/officeDocument/2006/relationships/hyperlink" Target="https://www.forbes.com/sites/andygreenberg/2011/07/22/apple-laptops-vulnerable-to-hack-that-kills-or-corrupts-batteries/" TargetMode="External"/><Relationship Id="rId74" Type="http://schemas.openxmlformats.org/officeDocument/2006/relationships/hyperlink" Target="https://www.theregister.co.uk/2016/01/26/hackers_can_take_full_control_of_car_os/" TargetMode="External"/><Relationship Id="rId128" Type="http://schemas.openxmlformats.org/officeDocument/2006/relationships/hyperlink" Target="https://www.symantec.com/blogs/threat-intelligence/dragonfly-energy-sector-cyber-attacks" TargetMode="External"/><Relationship Id="rId149" Type="http://schemas.openxmlformats.org/officeDocument/2006/relationships/hyperlink" Target="https://www.theregister.co.uk/2017/08/02/typosquatting_npm/" TargetMode="External"/><Relationship Id="rId5" Type="http://schemas.openxmlformats.org/officeDocument/2006/relationships/hyperlink" Target="https://www.zdnet.com/article/cybersecurity-new-hacking-group-targets-it-companies-in-supply-chain-attack-campaign/" TargetMode="External"/><Relationship Id="rId95" Type="http://schemas.openxmlformats.org/officeDocument/2006/relationships/hyperlink" Target="https://www.theregister.co.uk/2018/04/04/microsoft_windows_defender_rar_bug/" TargetMode="External"/><Relationship Id="rId160" Type="http://schemas.openxmlformats.org/officeDocument/2006/relationships/hyperlink" Target="https://www.theregister.co.uk/2018/10/03/idrac_dell_server_firmware/" TargetMode="External"/><Relationship Id="rId181" Type="http://schemas.openxmlformats.org/officeDocument/2006/relationships/hyperlink" Target="https://www.cyberscoop.com/avast-attack-ccleaner/" TargetMode="External"/><Relationship Id="rId22" Type="http://schemas.openxmlformats.org/officeDocument/2006/relationships/hyperlink" Target="https://www.reuters.com/article/us-netherlands-huawei-tech/dutch-spy-agency-investigating-alleged-huawei-backdoor-volkskrant-idUSKCN1SM0UY%20,https:/www.wsj.com/articles/huawei-telecom-gear-much-more-vulnerable-to-hackers-than-rivals-equipment-report-says-11561501573" TargetMode="External"/><Relationship Id="rId43" Type="http://schemas.openxmlformats.org/officeDocument/2006/relationships/hyperlink" Target="https://blog.npmjs.org/post/141577284765/kik-left-pad-and" TargetMode="External"/><Relationship Id="rId64" Type="http://schemas.openxmlformats.org/officeDocument/2006/relationships/hyperlink" Target="https://www.theregister.co.uk/2015/11/18/oil_industry_erp_production_link_hack_risk/" TargetMode="External"/><Relationship Id="rId118" Type="http://schemas.openxmlformats.org/officeDocument/2006/relationships/hyperlink" Target="https://www.theregister.co.uk/2013/05/08/cdorked_latest_details/" TargetMode="External"/><Relationship Id="rId139" Type="http://schemas.openxmlformats.org/officeDocument/2006/relationships/hyperlink" Target="https://www.theregister.co.uk/2017/06/15/dvr_vuln_botnet_threat/" TargetMode="External"/><Relationship Id="rId85" Type="http://schemas.openxmlformats.org/officeDocument/2006/relationships/hyperlink" Target="https://www.cyberscoop.com/play-store-adware-white-ops/" TargetMode="External"/><Relationship Id="rId150" Type="http://schemas.openxmlformats.org/officeDocument/2006/relationships/hyperlink" Target="https://www.zdnet.com/article/hacker-backdoors-popular-javascript-library-to-steal-bitcoin-funds/" TargetMode="External"/><Relationship Id="rId171" Type="http://schemas.openxmlformats.org/officeDocument/2006/relationships/hyperlink" Target="https://www.sdxcentral.com/articles/news/thrangrycat-attacks-cisco-switches-routers-firewalls/2019/05/" TargetMode="External"/><Relationship Id="rId192" Type="http://schemas.openxmlformats.org/officeDocument/2006/relationships/hyperlink" Target="https://www.reuters.com/article/us-alphabet-google-chrome-exclusive/exclusive-massive-spying-on-users-of-googles-chrome-shows-new-security-weakness-idUSKBN23P0JO" TargetMode="External"/><Relationship Id="rId12" Type="http://schemas.openxmlformats.org/officeDocument/2006/relationships/hyperlink" Target="https://arstechnica.com/information-technology/2020/01/researchers-unearth-malicious-google-play-apps-linked-to-active-exploit-hackers/" TargetMode="External"/><Relationship Id="rId33" Type="http://schemas.openxmlformats.org/officeDocument/2006/relationships/hyperlink" Target="https://blog.npmjs.org/post/173526807575/reported-malicious-module-getcookies" TargetMode="External"/><Relationship Id="rId108" Type="http://schemas.openxmlformats.org/officeDocument/2006/relationships/hyperlink" Target="https://www.zdnet.com/article/intels-cascade-lake-cpus-impacted-by-new-zombieload-v2-attack/" TargetMode="External"/><Relationship Id="rId129" Type="http://schemas.openxmlformats.org/officeDocument/2006/relationships/hyperlink" Target="https://www.fireeye.com/blog/threat-research/2015/09/synful_knock_-_acis.html" TargetMode="External"/><Relationship Id="rId54" Type="http://schemas.openxmlformats.org/officeDocument/2006/relationships/hyperlink" Target="https://www.theregister.co.uk/2013/07/04/android_master_key_vuln/" TargetMode="External"/><Relationship Id="rId75" Type="http://schemas.openxmlformats.org/officeDocument/2006/relationships/hyperlink" Target="https://www.theregister.co.uk/2018/01/11/scada_mobile/" TargetMode="External"/><Relationship Id="rId96" Type="http://schemas.openxmlformats.org/officeDocument/2006/relationships/hyperlink" Target="https://www.techrepublic.com/article/stuxnet-the-smart-persons-guide/" TargetMode="External"/><Relationship Id="rId140" Type="http://schemas.openxmlformats.org/officeDocument/2006/relationships/hyperlink" Target="https://www.microsoft.com/security/blog/2017/05/04/windows-defender-atp-thwarts-operation-wilysupply-software-supply-chain-cyberattack/" TargetMode="External"/><Relationship Id="rId161" Type="http://schemas.openxmlformats.org/officeDocument/2006/relationships/hyperlink" Target="https://arstechnica.com/information-technology/2018/10/two-new-supply-chain-attacks-come-to-light-in-less-than-a-week/" TargetMode="External"/><Relationship Id="rId182" Type="http://schemas.openxmlformats.org/officeDocument/2006/relationships/hyperlink" Target="https://www.wired.com/story/sandworm-android-malware/" TargetMode="External"/><Relationship Id="rId6" Type="http://schemas.openxmlformats.org/officeDocument/2006/relationships/hyperlink" Target="https://www.cyberscoop.com/egypt-hacking-check-point-technologies/" TargetMode="External"/><Relationship Id="rId23" Type="http://schemas.openxmlformats.org/officeDocument/2006/relationships/hyperlink" Target="https://www.darkreading.com/application-security/expensivewall-attacks-more-than-1-million-android-users/d/d-id/1329881%20,%20https:/blog.checkpoint.com/2017/09/14/expensivewall-dangerous-packed-malware-google-play-will-hit-wallet/" TargetMode="External"/><Relationship Id="rId119" Type="http://schemas.openxmlformats.org/officeDocument/2006/relationships/hyperlink" Target="https://www.theregister.co.uk/2013/07/04/android_master_key_vuln/" TargetMode="External"/><Relationship Id="rId44" Type="http://schemas.openxmlformats.org/officeDocument/2006/relationships/hyperlink" Target="https://www.bankinfosecurity.com/juniper-backdoor-x-questions-a-8768" TargetMode="External"/><Relationship Id="rId65" Type="http://schemas.openxmlformats.org/officeDocument/2006/relationships/hyperlink" Target="https://portswigger.net/daily-swig/how-octopus-scanner-malware-attacked-the-open-source-supply-chain" TargetMode="External"/><Relationship Id="rId86" Type="http://schemas.openxmlformats.org/officeDocument/2006/relationships/hyperlink" Target="https://www.wired.com/story/triton-malware-dangers-industrial-system-sabotage/%20,%20https:/dragos.com/wp-content/uploads/TRISIS-01.pdf" TargetMode="External"/><Relationship Id="rId130" Type="http://schemas.openxmlformats.org/officeDocument/2006/relationships/hyperlink" Target="https://www.theregister.co.uk/2015/02/11/google_play_x_frame_options_flaw/" TargetMode="External"/><Relationship Id="rId151" Type="http://schemas.openxmlformats.org/officeDocument/2006/relationships/hyperlink" Target="https://www.theregister.co.uk/2018/01/11/scada_mobile/" TargetMode="External"/><Relationship Id="rId172" Type="http://schemas.openxmlformats.org/officeDocument/2006/relationships/hyperlink" Target="https://www.wired.com/story/apple-app-store-malware-click-fraud/" TargetMode="External"/><Relationship Id="rId193" Type="http://schemas.openxmlformats.org/officeDocument/2006/relationships/hyperlink" Target="https://threatpost.com/500-malicious-chrome-extensions-millions/152918/" TargetMode="External"/><Relationship Id="rId13" Type="http://schemas.openxmlformats.org/officeDocument/2006/relationships/hyperlink" Target="https://arstechnica.com/information-technology/2017/09/ccleaner-malware-outbreak-is-much-worse-than-it-first-appeared/" TargetMode="External"/><Relationship Id="rId109" Type="http://schemas.openxmlformats.org/officeDocument/2006/relationships/hyperlink" Target="https://www.zdnet.com/article/geinimi-trojan-targets-android-devices/" TargetMode="External"/><Relationship Id="rId34" Type="http://schemas.openxmlformats.org/officeDocument/2006/relationships/hyperlink" Target="https://techcrunch.com/2018/11/20/half-a-million-android-users-tricked-into-downloading-malware-from-google-play/" TargetMode="External"/><Relationship Id="rId55" Type="http://schemas.openxmlformats.org/officeDocument/2006/relationships/hyperlink" Target="https://www.contextis.com/en/blog/context-threat-intelligence-the-monju-incident" TargetMode="External"/><Relationship Id="rId76" Type="http://schemas.openxmlformats.org/officeDocument/2006/relationships/hyperlink" Target="https://nakedsecurity.sophos.com/2019/03/07/backdoored-github-accounts-spewed-secret-sneakerbot-software/" TargetMode="External"/><Relationship Id="rId97" Type="http://schemas.openxmlformats.org/officeDocument/2006/relationships/hyperlink" Target="http://www.webmin.com/exploit.html" TargetMode="External"/><Relationship Id="rId120" Type="http://schemas.openxmlformats.org/officeDocument/2006/relationships/hyperlink" Target="https://threatpost.com/juniper-s-junos-could-open-routers-tcp-attacks-020113/77480/" TargetMode="External"/><Relationship Id="rId141" Type="http://schemas.openxmlformats.org/officeDocument/2006/relationships/hyperlink" Target="https://www.zdnet.com/article/equifax-blames-open-source-software-for-its-record-breaking-security-breach/" TargetMode="External"/><Relationship Id="rId7" Type="http://schemas.openxmlformats.org/officeDocument/2006/relationships/hyperlink" Target="https://www.zdnet.com/article/bankbot-android-malware-sneaks-into-the-google-play-store-for-the-third-time/" TargetMode="External"/><Relationship Id="rId162" Type="http://schemas.openxmlformats.org/officeDocument/2006/relationships/hyperlink" Target="https://www.theregister.co.uk/2018/09/07/supermicro_bmcs_hole/" TargetMode="External"/><Relationship Id="rId183" Type="http://schemas.openxmlformats.org/officeDocument/2006/relationships/hyperlink" Target="http://welivesecurity.com/2019/03/11/gaming-industry-scope-attackers-asia/" TargetMode="External"/><Relationship Id="rId2" Type="http://schemas.openxmlformats.org/officeDocument/2006/relationships/hyperlink" Target="https://www.zdnet.com/article/adobe-code-signing-infrastructure-hacked-by-sophisticated-threat-actors/" TargetMode="External"/><Relationship Id="rId29" Type="http://schemas.openxmlformats.org/officeDocument/2006/relationships/hyperlink" Target="https://www.zdnet.com/article/malicious-android-apps-infected-with-windows-keyloggers-pulled-from-google-play/" TargetMode="External"/><Relationship Id="rId24" Type="http://schemas.openxmlformats.org/officeDocument/2006/relationships/hyperlink" Target="https://www.zdnet.com/article/equifax-blames-open-source-software-for-its-record-breaking-security-breach/" TargetMode="External"/><Relationship Id="rId40" Type="http://schemas.openxmlformats.org/officeDocument/2006/relationships/hyperlink" Target="https://krebsonsecurity.com/2019/04/p2p-weakness-exposes-millions-of-iot-devices/" TargetMode="External"/><Relationship Id="rId45" Type="http://schemas.openxmlformats.org/officeDocument/2006/relationships/hyperlink" Target="https://www.theregister.co.uk/2013/05/08/cdorked_latest_details/" TargetMode="External"/><Relationship Id="rId66" Type="http://schemas.openxmlformats.org/officeDocument/2006/relationships/hyperlink" Target="https://www.bankinfosecurity.com/passfreely-attack-bypasses-oracle-database-authentication-a-9868" TargetMode="External"/><Relationship Id="rId87" Type="http://schemas.openxmlformats.org/officeDocument/2006/relationships/hyperlink" Target="https://krebsonsecurity.com/2014/02/target-hackers-broke-in-via-hvac-company/" TargetMode="External"/><Relationship Id="rId110" Type="http://schemas.openxmlformats.org/officeDocument/2006/relationships/hyperlink" Target="https://www.wired.com/2011/10/son-of-stuxnet-in-the-wild/" TargetMode="External"/><Relationship Id="rId115" Type="http://schemas.openxmlformats.org/officeDocument/2006/relationships/hyperlink" Target="https://www.zdnet.com/article/adobe-code-signing-infrastructure-hacked-by-sophisticated-threat-actors/" TargetMode="External"/><Relationship Id="rId131" Type="http://schemas.openxmlformats.org/officeDocument/2006/relationships/hyperlink" Target="https://www.bankinfosecurity.com/juniper-backdoor-x-questions-a-8768" TargetMode="External"/><Relationship Id="rId136" Type="http://schemas.openxmlformats.org/officeDocument/2006/relationships/hyperlink" Target="https://www.symantec.com/connect/blogs/keranger-first-mac-os-x-ransomware-emerges" TargetMode="External"/><Relationship Id="rId157" Type="http://schemas.openxmlformats.org/officeDocument/2006/relationships/hyperlink" Target="https://www.bleepingcomputer.com/news/security/microsoft-discovers-supply-chain-attack-at-unnamed-maker-of-pdf-software/" TargetMode="External"/><Relationship Id="rId178" Type="http://schemas.openxmlformats.org/officeDocument/2006/relationships/hyperlink" Target="https://www.theregister.co.uk/2019/12/13/npm_path_traversal_bug/" TargetMode="External"/><Relationship Id="rId61" Type="http://schemas.openxmlformats.org/officeDocument/2006/relationships/hyperlink" Target="https://www.theregister.co.uk/2019/12/13/npm_path_traversal_bug/" TargetMode="External"/><Relationship Id="rId82" Type="http://schemas.openxmlformats.org/officeDocument/2006/relationships/hyperlink" Target="http://welivesecurity.com/2019/03/11/gaming-industry-scope-attackers-asia/" TargetMode="External"/><Relationship Id="rId152" Type="http://schemas.openxmlformats.org/officeDocument/2006/relationships/hyperlink" Target="https://www.theregister.co.uk/2018/12/03/kubernetes_flaw_cve_2018_1002105/" TargetMode="External"/><Relationship Id="rId173" Type="http://schemas.openxmlformats.org/officeDocument/2006/relationships/hyperlink" Target="https://www.helpnetsecurity.com/2019/03/13/mobile-adware-and-data-stealing-campaigns/" TargetMode="External"/><Relationship Id="rId194" Type="http://schemas.openxmlformats.org/officeDocument/2006/relationships/hyperlink" Target="https://portswigger.net/daily-swig/how-octopus-scanner-malware-attacked-the-open-source-supply-chain" TargetMode="External"/><Relationship Id="rId199" Type="http://schemas.openxmlformats.org/officeDocument/2006/relationships/hyperlink" Target="https://www.zdnet.com/article/unknown-number-of-bluetooth-le-devices-impacted-by-sweyntooth-vulnerabilities/" TargetMode="External"/><Relationship Id="rId19" Type="http://schemas.openxmlformats.org/officeDocument/2006/relationships/hyperlink" Target="https://www.theregister.co.uk/2016/07/08/malware_masquerades_as_pokemongo_game/" TargetMode="External"/><Relationship Id="rId14" Type="http://schemas.openxmlformats.org/officeDocument/2006/relationships/hyperlink" Target="https://www.reuters.com/article/us-alphabet-google-chrome-exclusive/exclusive-massive-spying-on-users-of-googles-chrome-shows-new-security-weakness-idUSKBN23P0JO" TargetMode="External"/><Relationship Id="rId30" Type="http://schemas.openxmlformats.org/officeDocument/2006/relationships/hyperlink" Target="https://blog.checkpoint.com/2016/11/30/1-million-google-accounts-breached-gooligan/" TargetMode="External"/><Relationship Id="rId35" Type="http://schemas.openxmlformats.org/officeDocument/2006/relationships/hyperlink" Target="https://techcrunch.com/2019/01/05/dozen-iphone-apps-linked-to-golduck-malware/" TargetMode="External"/><Relationship Id="rId56" Type="http://schemas.openxmlformats.org/officeDocument/2006/relationships/hyperlink" Target="https://threatpost.com/500-malicious-chrome-extensions-millions/152918/" TargetMode="External"/><Relationship Id="rId77" Type="http://schemas.openxmlformats.org/officeDocument/2006/relationships/hyperlink" Target="https://www.wired.com/story/sandworm-android-malware/" TargetMode="External"/><Relationship Id="rId100" Type="http://schemas.openxmlformats.org/officeDocument/2006/relationships/hyperlink" Target="https://www.cnet.com/news/superfish-torments-lenovo-owners-with-more-than-adware/" TargetMode="External"/><Relationship Id="rId105" Type="http://schemas.openxmlformats.org/officeDocument/2006/relationships/hyperlink" Target="https://www.macrumors.com/2015/09/20/xcodeghost-chinese-malware-faq/%20,%20%20https:/www.wired.com/2015/09/hack-brief-malware-sneaks-chinese-ios-app-store/" TargetMode="External"/><Relationship Id="rId126" Type="http://schemas.openxmlformats.org/officeDocument/2006/relationships/hyperlink" Target="https://blog.trendmicro.com/trendlabs-security-intelligence/plugx-malware-found-in-official-releases-of-league-of-legends-path-of-exile/" TargetMode="External"/><Relationship Id="rId147" Type="http://schemas.openxmlformats.org/officeDocument/2006/relationships/hyperlink" Target="https://www.zdnet.com/article/fake-whatsapp-app-fooled-million-android-users-on-google-play-did-you-fall-for-it/" TargetMode="External"/><Relationship Id="rId168" Type="http://schemas.openxmlformats.org/officeDocument/2006/relationships/hyperlink" Target="https://www.zdnet.com/article/intels-cascade-lake-cpus-impacted-by-new-zombieload-v2-attack/" TargetMode="External"/><Relationship Id="rId8" Type="http://schemas.openxmlformats.org/officeDocument/2006/relationships/hyperlink" Target="https://www.wired.com/story/apple-app-store-malware-click-fraud/" TargetMode="External"/><Relationship Id="rId51" Type="http://schemas.openxmlformats.org/officeDocument/2006/relationships/hyperlink" Target="https://www.zdnet.com/article/researchers-find-security-flaws-in-40-kernel-drivers-from-20-vendors/" TargetMode="External"/><Relationship Id="rId72" Type="http://schemas.openxmlformats.org/officeDocument/2006/relationships/hyperlink" Target="https://www.kaspersky.com/about/press-releases/2017_shadowpad-how-attackers-hide-backdoor-in-software-used-by-hundreds-of-large-companies-around-the-world" TargetMode="External"/><Relationship Id="rId93" Type="http://schemas.openxmlformats.org/officeDocument/2006/relationships/hyperlink" Target="https://www.theregister.co.uk/2017/05/23/malware_in_subtitles_return/" TargetMode="External"/><Relationship Id="rId98" Type="http://schemas.openxmlformats.org/officeDocument/2006/relationships/hyperlink" Target="https://arstechnica.com/information-technology/2018/10/two-new-supply-chain-attacks-come-to-light-in-less-than-a-week/" TargetMode="External"/><Relationship Id="rId121" Type="http://schemas.openxmlformats.org/officeDocument/2006/relationships/hyperlink" Target="https://www.zdnet.com/article/java-zero-day-malware-was-signed-with-certificates-stolen-from-security-vendor/" TargetMode="External"/><Relationship Id="rId142" Type="http://schemas.openxmlformats.org/officeDocument/2006/relationships/hyperlink" Target="https://www.zdnet.com/article/bankbot-android-malware-sneaks-into-the-google-play-store-for-the-third-time/" TargetMode="External"/><Relationship Id="rId163" Type="http://schemas.openxmlformats.org/officeDocument/2006/relationships/hyperlink" Target="https://www.theregister.co.uk/2018/07/12/npm_eslint/" TargetMode="External"/><Relationship Id="rId184" Type="http://schemas.openxmlformats.org/officeDocument/2006/relationships/hyperlink" Target="https://techcrunch.com/2019/01/05/dozen-iphone-apps-linked-to-golduck-malware/" TargetMode="External"/><Relationship Id="rId189" Type="http://schemas.openxmlformats.org/officeDocument/2006/relationships/hyperlink" Target="https://arstechnica.com/information-technology/2020/04/725-bitcoin-stealing-apps-snuck-into-ruby-repository/" TargetMode="External"/><Relationship Id="rId3" Type="http://schemas.openxmlformats.org/officeDocument/2006/relationships/hyperlink" Target="https://techcrunch.com/2018/09/07/a-top-tier-app-in-apples-mac-app-store-will-steal-your-browser-history/" TargetMode="External"/><Relationship Id="rId25" Type="http://schemas.openxmlformats.org/officeDocument/2006/relationships/hyperlink" Target="https://www.zdnet.com/article/fake-whatsapp-app-fooled-million-android-users-on-google-play-did-you-fall-for-it/" TargetMode="External"/><Relationship Id="rId46" Type="http://schemas.openxmlformats.org/officeDocument/2006/relationships/hyperlink" Target="https://www.theregister.co.uk/2018/12/03/kubernetes_flaw_cve_2018_1002105/" TargetMode="External"/><Relationship Id="rId67" Type="http://schemas.openxmlformats.org/officeDocument/2006/relationships/hyperlink" Target="https://www.microsoft.com/security/blog/2017/05/04/windows-defender-atp-thwarts-operation-wilysupply-software-supply-chain-cyberattack/" TargetMode="External"/><Relationship Id="rId116" Type="http://schemas.openxmlformats.org/officeDocument/2006/relationships/hyperlink" Target="https://www.bankinfosecurity.com/passfreely-attack-bypasses-oracle-database-authentication-a-9868" TargetMode="External"/><Relationship Id="rId137" Type="http://schemas.openxmlformats.org/officeDocument/2006/relationships/hyperlink" Target="https://blog.checkpoint.com/2016/11/30/1-million-google-accounts-breached-gooligan/" TargetMode="External"/><Relationship Id="rId158" Type="http://schemas.openxmlformats.org/officeDocument/2006/relationships/hyperlink" Target="https://techcrunch.com/2018/11/20/half-a-million-android-users-tricked-into-downloading-malware-from-google-play/" TargetMode="External"/><Relationship Id="rId20" Type="http://schemas.openxmlformats.org/officeDocument/2006/relationships/hyperlink" Target="https://www.theregister.co.uk/2017/06/15/dvr_vuln_botnet_threat/" TargetMode="External"/><Relationship Id="rId41" Type="http://schemas.openxmlformats.org/officeDocument/2006/relationships/hyperlink" Target="https://www.zdnet.com/article/java-zero-day-malware-was-signed-with-certificates-stolen-from-security-vendor/" TargetMode="External"/><Relationship Id="rId62" Type="http://schemas.openxmlformats.org/officeDocument/2006/relationships/hyperlink" Target="https://www.washingtonpost.com/national-security/nsa-found-a-dangerous-microsoft-software-flaw-and-alerted-the-firm--rather-than-weaponize-it/2020/01/14/f024c926-3679-11ea-bb7b-265f4554af6d_story.html" TargetMode="External"/><Relationship Id="rId83" Type="http://schemas.openxmlformats.org/officeDocument/2006/relationships/hyperlink" Target="https://arstechnica.com/information-technology/2020/04/725-bitcoin-stealing-apps-snuck-into-ruby-repository/" TargetMode="External"/><Relationship Id="rId88" Type="http://schemas.openxmlformats.org/officeDocument/2006/relationships/hyperlink" Target="https://krebsonsecurity.com/2019/06/tracing-the-supply-chain-attack-on-android-2/" TargetMode="External"/><Relationship Id="rId111" Type="http://schemas.openxmlformats.org/officeDocument/2006/relationships/hyperlink" Target="https://paper.seebug.org/papers/APT/APT_CyberCriminal_Campagin/2011/C5_APT_SKHack.pdf" TargetMode="External"/><Relationship Id="rId132" Type="http://schemas.openxmlformats.org/officeDocument/2006/relationships/hyperlink" Target="https://ics.sans.org/media/E-ISAC_SANS_Ukraine_DUC_5.pdf" TargetMode="External"/><Relationship Id="rId153" Type="http://schemas.openxmlformats.org/officeDocument/2006/relationships/hyperlink" Target="https://www.zdnet.com/article/malicious-android-apps-infected-with-windows-keyloggers-pulled-from-google-play/" TargetMode="External"/><Relationship Id="rId174" Type="http://schemas.openxmlformats.org/officeDocument/2006/relationships/hyperlink" Target="https://www.cyberscoop.com/egypt-hacking-check-point-technologies/" TargetMode="External"/><Relationship Id="rId179" Type="http://schemas.openxmlformats.org/officeDocument/2006/relationships/hyperlink" Target="https://www.vice.com/en_us/article/pan9wn/hackers-hijacked-asus-software-updates-to-install-backdoors-on-thousands-of-computers" TargetMode="External"/><Relationship Id="rId195" Type="http://schemas.openxmlformats.org/officeDocument/2006/relationships/hyperlink" Target="https://www.zdnet.com/article/fbi-warns-about-ongoing-attacks-against-software-supply-chain-companies/" TargetMode="External"/><Relationship Id="rId190" Type="http://schemas.openxmlformats.org/officeDocument/2006/relationships/hyperlink" Target="https://arstechnica.com/information-technology/2020/01/researchers-unearth-malicious-google-play-apps-linked-to-active-exploit-hackers/" TargetMode="External"/><Relationship Id="rId15" Type="http://schemas.openxmlformats.org/officeDocument/2006/relationships/hyperlink" Target="https://arstechnica.com/information-technology/2018/10/two-new-supply-chain-attacks-come-to-light-in-less-than-a-week/" TargetMode="External"/><Relationship Id="rId36" Type="http://schemas.openxmlformats.org/officeDocument/2006/relationships/hyperlink" Target="https://blog.malwarebytes.com/threat-analysis/mac-threat-analysis/2017/05/handbrake-hacked-to-drop-new-variant-of-proton-malware/" TargetMode="External"/><Relationship Id="rId57" Type="http://schemas.openxmlformats.org/officeDocument/2006/relationships/hyperlink" Target="https://www.zdnet.com/article/two-malicious-python-libraries-removed-from-pypi/" TargetMode="External"/><Relationship Id="rId106" Type="http://schemas.openxmlformats.org/officeDocument/2006/relationships/hyperlink" Target="https://www.theregister.co.uk/2015/02/11/google_play_x_frame_options_flaw/" TargetMode="External"/><Relationship Id="rId127" Type="http://schemas.openxmlformats.org/officeDocument/2006/relationships/hyperlink" Target="https://www.theregister.co.uk/2015/11/18/oil_industry_erp_production_link_hack_risk/" TargetMode="External"/><Relationship Id="rId10" Type="http://schemas.openxmlformats.org/officeDocument/2006/relationships/hyperlink" Target="https://krebsonsecurity.com/2014/02/time-to-harden-your-hardware/" TargetMode="External"/><Relationship Id="rId31" Type="http://schemas.openxmlformats.org/officeDocument/2006/relationships/hyperlink" Target="https://www.zdnet.com/article/heartbleed-serious-openssl-zero-day-vulnerability-revealed/%20and%20how%20it%20works:%20https:/xkcd.com/1354/" TargetMode="External"/><Relationship Id="rId52" Type="http://schemas.openxmlformats.org/officeDocument/2006/relationships/hyperlink" Target="https://www.bleepingcomputer.com/news/security/microsoft-discovers-supply-chain-attack-at-unnamed-maker-of-pdf-software/" TargetMode="External"/><Relationship Id="rId73" Type="http://schemas.openxmlformats.org/officeDocument/2006/relationships/hyperlink" Target="https://www.helpnetsecurity.com/2019/03/13/mobile-adware-and-data-stealing-campaigns/" TargetMode="External"/><Relationship Id="rId78" Type="http://schemas.openxmlformats.org/officeDocument/2006/relationships/hyperlink" Target="https://arstechnica.com/information-technology/2019/08/the-year-long-rash-of-supply-chain-attacks-against-open-source-is-getting-worse/%20,%20https:/github.com/rest-client/rest-client/issues/713" TargetMode="External"/><Relationship Id="rId94" Type="http://schemas.openxmlformats.org/officeDocument/2006/relationships/hyperlink" Target="https://www.theregister.co.uk/2014/12/23/wikileaks_pdf_viewer_vuln/" TargetMode="External"/><Relationship Id="rId99" Type="http://schemas.openxmlformats.org/officeDocument/2006/relationships/hyperlink" Target="https://withatwist.dev/strong-password-rubygem-hijacked.html" TargetMode="External"/><Relationship Id="rId101" Type="http://schemas.openxmlformats.org/officeDocument/2006/relationships/hyperlink" Target="https://www.fireeye.com/blog/threat-research/2015/09/synful_knock_-_acis.html" TargetMode="External"/><Relationship Id="rId122" Type="http://schemas.openxmlformats.org/officeDocument/2006/relationships/hyperlink" Target="https://www.contextis.com/en/blog/context-threat-intelligence-the-monju-incident" TargetMode="External"/><Relationship Id="rId143" Type="http://schemas.openxmlformats.org/officeDocument/2006/relationships/hyperlink" Target="https://www.theregister.co.uk/2017/05/23/malware_in_subtitles_return/" TargetMode="External"/><Relationship Id="rId148" Type="http://schemas.openxmlformats.org/officeDocument/2006/relationships/hyperlink" Target="https://blog.malwarebytes.com/threat-analysis/mac-threat-analysis/2017/05/handbrake-hacked-to-drop-new-variant-of-proton-malware/" TargetMode="External"/><Relationship Id="rId164" Type="http://schemas.openxmlformats.org/officeDocument/2006/relationships/hyperlink" Target="https://www.theregister.co.uk/2018/04/04/microsoft_windows_defender_rar_bug/" TargetMode="External"/><Relationship Id="rId169" Type="http://schemas.openxmlformats.org/officeDocument/2006/relationships/hyperlink" Target="https://www.trendmicro.com/vinfo/hk-en/security/news/mobile-safety/android-malware-campaigns-simbad-adware-and-operation-sheep-reportedly-installed-250-million-times" TargetMode="External"/><Relationship Id="rId185" Type="http://schemas.openxmlformats.org/officeDocument/2006/relationships/hyperlink" Target="https://www.zdnet.com/article/decade-old-remote-code-execution-bug-found-in-phone-used-by-up-to-90-percent-of-fortune-500/" TargetMode="External"/><Relationship Id="rId4" Type="http://schemas.openxmlformats.org/officeDocument/2006/relationships/hyperlink" Target="https://www.theregister.co.uk/2018/06/12/apple_code_signing_flaw/" TargetMode="External"/><Relationship Id="rId9" Type="http://schemas.openxmlformats.org/officeDocument/2006/relationships/hyperlink" Target="https://www.zdnet.com/article/decade-old-remote-code-execution-bug-found-in-phone-used-by-up-to-90-percent-of-fortune-500/" TargetMode="External"/><Relationship Id="rId180" Type="http://schemas.openxmlformats.org/officeDocument/2006/relationships/hyperlink" Target="https://krebsonsecurity.com/2019/04/p2p-weakness-exposes-millions-of-iot-devices/" TargetMode="External"/><Relationship Id="rId26" Type="http://schemas.openxmlformats.org/officeDocument/2006/relationships/hyperlink" Target="https://www.wired.com/2015/02/nsa-firmware-hacking/%20,%20https:/icmconference.org/wp-content/uploads/A14-VanK-HardDrive_Firmware_Hacking_ICMC-Copy.pdf" TargetMode="External"/><Relationship Id="rId47" Type="http://schemas.openxmlformats.org/officeDocument/2006/relationships/hyperlink" Target="https://www.symantec.com/connect/blogs/keranger-first-mac-os-x-ransomware-emerges" TargetMode="External"/><Relationship Id="rId68" Type="http://schemas.openxmlformats.org/officeDocument/2006/relationships/hyperlink" Target="https://www.cyberscoop.com/firmware-eclypsium-equation-group/" TargetMode="External"/><Relationship Id="rId89" Type="http://schemas.openxmlformats.org/officeDocument/2006/relationships/hyperlink" Target="https://www.zdnet.com/article/ticketmaster-breach-was-part-of-a-larger-credit-card-skimming-effort-analysis-shows/" TargetMode="External"/><Relationship Id="rId112" Type="http://schemas.openxmlformats.org/officeDocument/2006/relationships/hyperlink" Target="https://www.forbes.com/sites/andygreenberg/2011/07/22/apple-laptops-vulnerable-to-hack-that-kills-or-corrupts-batteries/" TargetMode="External"/><Relationship Id="rId133" Type="http://schemas.openxmlformats.org/officeDocument/2006/relationships/hyperlink" Target="https://www.cnet.com/news/superfish-torments-lenovo-owners-with-more-than-adware/" TargetMode="External"/><Relationship Id="rId154" Type="http://schemas.openxmlformats.org/officeDocument/2006/relationships/hyperlink" Target="https://techcrunch.com/2018/09/07/a-top-tier-app-in-apples-mac-app-store-will-steal-your-browser-history/" TargetMode="External"/><Relationship Id="rId175" Type="http://schemas.openxmlformats.org/officeDocument/2006/relationships/hyperlink" Target="https://www.theregister.co.uk/2019/10/21/nordvpn_security_issue/" TargetMode="External"/><Relationship Id="rId196" Type="http://schemas.openxmlformats.org/officeDocument/2006/relationships/hyperlink" Target="https://www.bleepingcomputer.com/news/security/malware-disguised-as-google-updates-pushed-via-hacked-news-sites/" TargetMode="External"/><Relationship Id="rId200" Type="http://schemas.openxmlformats.org/officeDocument/2006/relationships/hyperlink" Target="https://www.nbcnews.com/tech/security/spyware-hidden-chinese-tax-software-was-probably-planted-nation-state-n1231975" TargetMode="External"/><Relationship Id="rId16" Type="http://schemas.openxmlformats.org/officeDocument/2006/relationships/hyperlink" Target="https://www.symantec.com/blogs/threat-intelligence/dragonfly-energy-sector-cyber-attacks" TargetMode="External"/><Relationship Id="rId37" Type="http://schemas.openxmlformats.org/officeDocument/2006/relationships/hyperlink" Target="https://www.nbcnews.com/tech/security/spyware-hidden-chinese-tax-software-was-probably-planted-nation-state-n1231975" TargetMode="External"/><Relationship Id="rId58" Type="http://schemas.openxmlformats.org/officeDocument/2006/relationships/hyperlink" Target="https://arstechnica.com/information-technology/2017/07/heavily-armed-police-raid-company-that-seeded-last-weeks-notpetya-outbreak/" TargetMode="External"/><Relationship Id="rId79" Type="http://schemas.openxmlformats.org/officeDocument/2006/relationships/hyperlink" Target="https://arstechnica.com/information-technology/2017/09/devs-unknowingly-use-malicious-modules-put-into-official-python-repository/%20,%20https:/www.nbu.gov.sk/skcsirt-sa-20170909-pypi/" TargetMode="External"/><Relationship Id="rId102" Type="http://schemas.openxmlformats.org/officeDocument/2006/relationships/hyperlink" Target="https://www.sdxcentral.com/articles/news/thrangrycat-attacks-cisco-switches-routers-firewalls/2019/05/" TargetMode="External"/><Relationship Id="rId123" Type="http://schemas.openxmlformats.org/officeDocument/2006/relationships/hyperlink" Target="https://krebsonsecurity.com/2014/02/time-to-harden-your-hardware/" TargetMode="External"/><Relationship Id="rId144" Type="http://schemas.openxmlformats.org/officeDocument/2006/relationships/hyperlink" Target="https://www.carbonblack.com/2017/03/16/second-ask-partner-network-apn-compromise-highlights-attackers-commandeering-widely-used-general-tools-sophisticated-targeted-attacks/" TargetMode="External"/><Relationship Id="rId90" Type="http://schemas.openxmlformats.org/officeDocument/2006/relationships/hyperlink" Target="https://ics.sans.org/media/E-ISAC_SANS_Ukraine_DUC_5.pdf" TargetMode="External"/><Relationship Id="rId165" Type="http://schemas.openxmlformats.org/officeDocument/2006/relationships/hyperlink" Target="https://arstechnica.com/information-technology/2018/10/two-new-supply-chain-attacks-come-to-light-in-less-than-a-week/" TargetMode="External"/><Relationship Id="rId186" Type="http://schemas.openxmlformats.org/officeDocument/2006/relationships/hyperlink" Target="https://www.washingtonpost.com/national-security/nsa-found-a-dangerous-microsoft-software-flaw-and-alerted-the-firm--rather-than-weaponize-it/2020/01/14/f024c926-3679-11ea-bb7b-265f4554af6d_story.html" TargetMode="External"/><Relationship Id="rId27" Type="http://schemas.openxmlformats.org/officeDocument/2006/relationships/hyperlink" Target="https://www.wired.com/2012/06/flame-microsoft-certificate/" TargetMode="External"/><Relationship Id="rId48" Type="http://schemas.openxmlformats.org/officeDocument/2006/relationships/hyperlink" Target="https://threatpost.com/juniper-s-junos-could-open-routers-tcp-attacks-020113/77480/" TargetMode="External"/><Relationship Id="rId69" Type="http://schemas.openxmlformats.org/officeDocument/2006/relationships/hyperlink" Target="https://blog.trendmicro.com/trendlabs-security-intelligence/plugx-malware-found-in-official-releases-of-league-of-legends-path-of-exile/" TargetMode="External"/><Relationship Id="rId113" Type="http://schemas.openxmlformats.org/officeDocument/2006/relationships/hyperlink" Target="https://www.techrepublic.com/article/stuxnet-the-smart-persons-guide/" TargetMode="External"/><Relationship Id="rId134" Type="http://schemas.openxmlformats.org/officeDocument/2006/relationships/hyperlink" Target="https://www.theregister.co.uk/2016/07/08/malware_masquerades_as_pokemongo_game/" TargetMode="External"/><Relationship Id="rId80" Type="http://schemas.openxmlformats.org/officeDocument/2006/relationships/hyperlink" Target="https://paper.seebug.org/papers/APT/APT_CyberCriminal_Campagin/2011/C5_APT_SKHack.pdf" TargetMode="External"/><Relationship Id="rId155" Type="http://schemas.openxmlformats.org/officeDocument/2006/relationships/hyperlink" Target="http://www.webmin.com/exploit.html" TargetMode="External"/><Relationship Id="rId176" Type="http://schemas.openxmlformats.org/officeDocument/2006/relationships/hyperlink" Target="https://nakedsecurity.sophos.com/2019/03/07/backdoored-github-accounts-spewed-secret-sneakerbot-software/" TargetMode="External"/><Relationship Id="rId197" Type="http://schemas.openxmlformats.org/officeDocument/2006/relationships/hyperlink" Target="https://www.zdnet.com/article/hackers-breach-lineageos-servers-via-unpatched-vulnerability/" TargetMode="External"/><Relationship Id="rId201" Type="http://schemas.openxmlformats.org/officeDocument/2006/relationships/hyperlink" Target="https://blog.trendmicro.com/trendlabs-security-intelligence/supply-chain-attack-operation-red-signature-targets-south-korean-organizations/" TargetMode="External"/><Relationship Id="rId17" Type="http://schemas.openxmlformats.org/officeDocument/2006/relationships/hyperlink" Target="https://www.wired.com/2011/10/son-of-stuxnet-in-the-wild/" TargetMode="External"/><Relationship Id="rId38" Type="http://schemas.openxmlformats.org/officeDocument/2006/relationships/hyperlink" Target="https://www.zdnet.com/article/hacker-backdoors-popular-javascript-library-to-steal-bitcoin-funds/" TargetMode="External"/><Relationship Id="rId59" Type="http://schemas.openxmlformats.org/officeDocument/2006/relationships/hyperlink" Target="https://www.theregister.co.uk/2018/07/12/npm_eslint/" TargetMode="External"/><Relationship Id="rId103" Type="http://schemas.openxmlformats.org/officeDocument/2006/relationships/hyperlink" Target="https://incolumitas.com/data/thesis.pdf" TargetMode="External"/><Relationship Id="rId124" Type="http://schemas.openxmlformats.org/officeDocument/2006/relationships/hyperlink" Target="https://www.theregister.co.uk/2014/12/23/wikileaks_pdf_viewer_vuln/" TargetMode="External"/><Relationship Id="rId70" Type="http://schemas.openxmlformats.org/officeDocument/2006/relationships/hyperlink" Target="https://arstechnica.com/information-technology/2020/01/us-government-funded-android-phones-come-preinstalled-with-unremovable-malware/" TargetMode="External"/><Relationship Id="rId91" Type="http://schemas.openxmlformats.org/officeDocument/2006/relationships/hyperlink" Target="https://www.zdnet.com/article/proof-of-concept-captures-all-ssl-traffic-via-apples-goto-fail-exploit/%20,%20https:/www.wired.com/2014/02/gotofail/" TargetMode="External"/><Relationship Id="rId145" Type="http://schemas.openxmlformats.org/officeDocument/2006/relationships/hyperlink" Target="https://arstechnica.com/information-technology/2017/07/heavily-armed-police-raid-company-that-seeded-last-weeks-notpetya-outbreak/" TargetMode="External"/><Relationship Id="rId166" Type="http://schemas.openxmlformats.org/officeDocument/2006/relationships/hyperlink" Target="https://www.theregister.co.uk/2018/06/12/apple_code_signing_flaw/" TargetMode="External"/><Relationship Id="rId187" Type="http://schemas.openxmlformats.org/officeDocument/2006/relationships/hyperlink" Target="https://www.cyberscoop.com/firmware-eclypsium-equation-group/" TargetMode="External"/><Relationship Id="rId1" Type="http://schemas.openxmlformats.org/officeDocument/2006/relationships/hyperlink" Target="https://www.cyberscoop.com/avast-attack-ccleaner/" TargetMode="External"/><Relationship Id="rId28" Type="http://schemas.openxmlformats.org/officeDocument/2006/relationships/hyperlink" Target="https://www.theregister.co.uk/2017/08/02/typosquatting_npm/" TargetMode="External"/><Relationship Id="rId49" Type="http://schemas.openxmlformats.org/officeDocument/2006/relationships/hyperlink" Target="https://www.zdnet.com/article/fbi-warns-about-ongoing-attacks-against-software-supply-chain-companies/" TargetMode="External"/><Relationship Id="rId114" Type="http://schemas.openxmlformats.org/officeDocument/2006/relationships/hyperlink" Target="https://www.wired.com/2012/06/flame-microsoft-certificate/" TargetMode="External"/><Relationship Id="rId60" Type="http://schemas.openxmlformats.org/officeDocument/2006/relationships/hyperlink" Target="https://www.theregister.co.uk/2019/10/21/nordvpn_security_issue/" TargetMode="External"/><Relationship Id="rId81" Type="http://schemas.openxmlformats.org/officeDocument/2006/relationships/hyperlink" Target="https://www.trendmicro.com/vinfo/us/threat-encyclopedia/web-attack/124/trend-micro-investigates-june-25-cyber-attacks-in-south-korea" TargetMode="External"/><Relationship Id="rId135" Type="http://schemas.openxmlformats.org/officeDocument/2006/relationships/hyperlink" Target="https://blog.npmjs.org/post/141577284765/kik-left-pad-and" TargetMode="External"/><Relationship Id="rId156" Type="http://schemas.openxmlformats.org/officeDocument/2006/relationships/hyperlink" Target="https://www.zdnet.com/article/ticketmaster-breach-was-part-of-a-larger-credit-card-skimming-effort-analysis-shows/" TargetMode="External"/><Relationship Id="rId177" Type="http://schemas.openxmlformats.org/officeDocument/2006/relationships/hyperlink" Target="https://www.cyberscoop.com/play-store-adware-white-ops/" TargetMode="External"/><Relationship Id="rId198" Type="http://schemas.openxmlformats.org/officeDocument/2006/relationships/hyperlink" Target="https://www.zdnet.com/article/two-malicious-python-libraries-removed-from-pypi/" TargetMode="External"/><Relationship Id="rId202" Type="http://schemas.openxmlformats.org/officeDocument/2006/relationships/hyperlink" Target="https://www.rsa.com/content/dam/premium/en/white-paper/kingslayer-a-supply-chain-attack.pdf%20,%20https:/www.itworldcanada.com/article/canadian-cyber-firm-confirms-it-was-the-victim-described-in-rsa-investigation/390903" TargetMode="External"/><Relationship Id="rId18" Type="http://schemas.openxmlformats.org/officeDocument/2006/relationships/hyperlink" Target="https://www.zdnet.com/article/google-android-market-malware-problem-escalates/,%20https:/www.zdnet.com/article/google-pulls-infected-apps-from-android-market/" TargetMode="External"/><Relationship Id="rId39" Type="http://schemas.openxmlformats.org/officeDocument/2006/relationships/hyperlink" Target="https://www.theregister.co.uk/2018/10/03/idrac_dell_server_firmware/" TargetMode="External"/><Relationship Id="rId50" Type="http://schemas.openxmlformats.org/officeDocument/2006/relationships/hyperlink" Target="https://www.zdnet.com/article/hackers-breach-lineageos-servers-via-unpatched-vulnerability/" TargetMode="External"/><Relationship Id="rId104" Type="http://schemas.openxmlformats.org/officeDocument/2006/relationships/hyperlink" Target="https://www.zdnet.com/article/unknown-number-of-bluetooth-le-devices-impacted-by-sweyntooth-vulnerabilities/" TargetMode="External"/><Relationship Id="rId125" Type="http://schemas.openxmlformats.org/officeDocument/2006/relationships/hyperlink" Target="https://krebsonsecurity.com/2014/02/target-hackers-broke-in-via-hvac-company/" TargetMode="External"/><Relationship Id="rId146" Type="http://schemas.openxmlformats.org/officeDocument/2006/relationships/hyperlink" Target="https://www.kaspersky.com/about/press-releases/2017_shadowpad-how-attackers-hide-backdoor-in-software-used-by-hundreds-of-large-companies-around-the-world" TargetMode="External"/><Relationship Id="rId167" Type="http://schemas.openxmlformats.org/officeDocument/2006/relationships/hyperlink" Target="https://withatwist.dev/strong-password-rubygem-hijacked.html" TargetMode="External"/><Relationship Id="rId188" Type="http://schemas.openxmlformats.org/officeDocument/2006/relationships/hyperlink" Target="https://arstechnica.com/information-technology/2020/01/us-government-funded-android-phones-come-preinstalled-with-unremovable-malware/" TargetMode="External"/><Relationship Id="rId71" Type="http://schemas.openxmlformats.org/officeDocument/2006/relationships/hyperlink" Target="https://www.vice.com/en_us/article/pan9wn/hackers-hijacked-asus-software-updates-to-install-backdoors-on-thousands-of-computers" TargetMode="External"/><Relationship Id="rId92" Type="http://schemas.openxmlformats.org/officeDocument/2006/relationships/hyperlink" Target="https://www.theregister.co.uk/2018/09/07/supermicro_bmcs_hole/"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www.bleepingcomputer.com/news/security/adobe-fixes-reader-zero-day-vulnerability-exploited-in-the-wild/" TargetMode="External"/><Relationship Id="rId18" Type="http://schemas.openxmlformats.org/officeDocument/2006/relationships/hyperlink" Target="https://github.com/IQTLabs/software-supply-chain-compromises" TargetMode="External"/><Relationship Id="rId26" Type="http://schemas.openxmlformats.org/officeDocument/2006/relationships/hyperlink" Target="https://arstechnica.com/information-technology/2022/01/backdoor-for-windows-macos-and-linux-went-undetected-until-now/" TargetMode="External"/><Relationship Id="rId39" Type="http://schemas.openxmlformats.org/officeDocument/2006/relationships/hyperlink" Target="https://www.bleepingcomputer.com/news/security/dev-corrupts-npm-libs-colors-and-faker-breaking-thousands-of-apps/" TargetMode="External"/><Relationship Id="rId21" Type="http://schemas.openxmlformats.org/officeDocument/2006/relationships/hyperlink" Target="https://github.com/IQTLabs/software-supply-chain-compromises" TargetMode="External"/><Relationship Id="rId34" Type="http://schemas.openxmlformats.org/officeDocument/2006/relationships/hyperlink" Target="https://www.zdnet.com/article/this-sneaky-hacking-group-hid-inside-networks-for-18-months-without-being-detected/" TargetMode="External"/><Relationship Id="rId42" Type="http://schemas.openxmlformats.org/officeDocument/2006/relationships/hyperlink" Target="https://thehackernews.com/2021/10/critical-flaw-in-opensea-could-have-let.html" TargetMode="External"/><Relationship Id="rId47" Type="http://schemas.openxmlformats.org/officeDocument/2006/relationships/hyperlink" Target="https://www.cpomagazine.com/cyber-security/toyotas-supply-chain-cyber-attack-stopped-production-cutting-down-a-third-of-its-global-output/" TargetMode="External"/><Relationship Id="rId50" Type="http://schemas.openxmlformats.org/officeDocument/2006/relationships/hyperlink" Target="https://www.cisa.gov/known-exploited-vulnerabilities-catalog" TargetMode="External"/><Relationship Id="rId7" Type="http://schemas.openxmlformats.org/officeDocument/2006/relationships/hyperlink" Target="https://blog.sonatype.com/pypi-and-npm-flooded-with-over-5000-dependency-confusion-copycats" TargetMode="External"/><Relationship Id="rId2" Type="http://schemas.openxmlformats.org/officeDocument/2006/relationships/hyperlink" Target="https://www.bleepingcomputer.com/news/security/atlassian-fixes-critical-jira-authentication-bypass-vulnerability/" TargetMode="External"/><Relationship Id="rId16" Type="http://schemas.openxmlformats.org/officeDocument/2006/relationships/hyperlink" Target="https://github.com/IQTLabs/software-supply-chain-compromises" TargetMode="External"/><Relationship Id="rId29" Type="http://schemas.openxmlformats.org/officeDocument/2006/relationships/hyperlink" Target="https://www.darkreading.com/endpoint/heroku-cyberattacker-stolen-oauth-token-customer-account-credentials" TargetMode="External"/><Relationship Id="rId11" Type="http://schemas.openxmlformats.org/officeDocument/2006/relationships/hyperlink" Target="https://www.mimecast.com/blog/important-update-from-mimecast/" TargetMode="External"/><Relationship Id="rId24" Type="http://schemas.openxmlformats.org/officeDocument/2006/relationships/hyperlink" Target="https://www.vice.com/en/article/43z93g/hackers-hid-android-malware-in-google-play-store-exodus-esurv" TargetMode="External"/><Relationship Id="rId32" Type="http://schemas.openxmlformats.org/officeDocument/2006/relationships/hyperlink" Target="https://www.darkreading.com/cloud/microsoft-patches-pair-of-dangerous-vulnerabilities-in-azure-postgresql" TargetMode="External"/><Relationship Id="rId37" Type="http://schemas.openxmlformats.org/officeDocument/2006/relationships/hyperlink" Target="https://krebsonsecurity.com/2022/05/when-your-smart-id-card-reader-comes-with-malware/" TargetMode="External"/><Relationship Id="rId40" Type="http://schemas.openxmlformats.org/officeDocument/2006/relationships/hyperlink" Target="https://thehackernews.com/2021/10/github-revoked-insecure-ssh-keys.html" TargetMode="External"/><Relationship Id="rId45" Type="http://schemas.openxmlformats.org/officeDocument/2006/relationships/hyperlink" Target="https://arstechnica.com/information-technology/2022/02/russias-most-cut-throat-hackers-infect-network-devices-with-new-botnet-malware/" TargetMode="External"/><Relationship Id="rId53" Type="http://schemas.openxmlformats.org/officeDocument/2006/relationships/comments" Target="../comments3.xml"/><Relationship Id="rId5" Type="http://schemas.openxmlformats.org/officeDocument/2006/relationships/hyperlink" Target="https://www.bleepingcomputer.com/news/security/over-90-wordpress-themes-plugins-backdoored-in-supply-chain-attack/" TargetMode="External"/><Relationship Id="rId10" Type="http://schemas.openxmlformats.org/officeDocument/2006/relationships/hyperlink" Target="https://github.com/IQTLabs/software-supply-chain-compromises" TargetMode="External"/><Relationship Id="rId19" Type="http://schemas.openxmlformats.org/officeDocument/2006/relationships/hyperlink" Target="https://community.broadcom.com/symantecenterprise/communities/community-home/librarydocuments/viewdocument?DocumentKey=7382dce7-0260-4782-84cc-890971ed3f17&amp;CommunityKey=1ecf5f55-9545-44d6-b0f4-4e4a7f5f5e68&amp;tab=librarydocuments" TargetMode="External"/><Relationship Id="rId31" Type="http://schemas.openxmlformats.org/officeDocument/2006/relationships/hyperlink" Target="https://www.darkreading.com/vulnerabilities-threats/critical-cisco-vm-escape-bug-host-takeover" TargetMode="External"/><Relationship Id="rId44" Type="http://schemas.openxmlformats.org/officeDocument/2006/relationships/hyperlink" Target="https://www.trojansource.codes/" TargetMode="External"/><Relationship Id="rId52" Type="http://schemas.openxmlformats.org/officeDocument/2006/relationships/vmlDrawing" Target="../drawings/vmlDrawing3.vml"/><Relationship Id="rId4" Type="http://schemas.openxmlformats.org/officeDocument/2006/relationships/hyperlink" Target="https://thehackernews.com/2021/10/critical-flaw-in-opensea-could-have-let.html" TargetMode="External"/><Relationship Id="rId9" Type="http://schemas.openxmlformats.org/officeDocument/2006/relationships/hyperlink" Target="https://thehackernews.com/2022/04/microsoft-discovers-new-privilege.html" TargetMode="External"/><Relationship Id="rId14" Type="http://schemas.openxmlformats.org/officeDocument/2006/relationships/hyperlink" Target="https://www.cisa.gov/known-exploited-vulnerabilities-catalog" TargetMode="External"/><Relationship Id="rId22" Type="http://schemas.openxmlformats.org/officeDocument/2006/relationships/hyperlink" Target="https://krebsonsecurity.com/2013/02/security-firm-bit9-hacked-used-to-spread-malware/" TargetMode="External"/><Relationship Id="rId27" Type="http://schemas.openxmlformats.org/officeDocument/2006/relationships/hyperlink" Target="https://www.securityweek.com/critical-vulnerability-addressed-popular-code-libraries" TargetMode="External"/><Relationship Id="rId30" Type="http://schemas.openxmlformats.org/officeDocument/2006/relationships/hyperlink" Target="https://www.darkreading.com/application-security/docker-becomes-target-tool-for-attackers" TargetMode="External"/><Relationship Id="rId35" Type="http://schemas.openxmlformats.org/officeDocument/2006/relationships/hyperlink" Target="https://www.bleepingcomputer.com/news/security/hackers-exploiting-critical-f5-big-ip-flaw-to-drop-backdoors/" TargetMode="External"/><Relationship Id="rId43" Type="http://schemas.openxmlformats.org/officeDocument/2006/relationships/hyperlink" Target="https://thehackernews.com/2021/10/experts-warn-of-unprotected-prometheus.html" TargetMode="External"/><Relationship Id="rId48" Type="http://schemas.openxmlformats.org/officeDocument/2006/relationships/hyperlink" Target="https://www.sonatype.com/hubfs/SSSC-Report-2021_0913_PM_2.pdf?hsLang=en-us" TargetMode="External"/><Relationship Id="rId8" Type="http://schemas.openxmlformats.org/officeDocument/2006/relationships/hyperlink" Target="https://blog.avast.com/malicious-browser-extensions-avast" TargetMode="External"/><Relationship Id="rId51" Type="http://schemas.openxmlformats.org/officeDocument/2006/relationships/printerSettings" Target="../printerSettings/printerSettings4.bin"/><Relationship Id="rId3" Type="http://schemas.openxmlformats.org/officeDocument/2006/relationships/hyperlink" Target="https://thehackernews.com/2021/10/experts-warn-of-unprotected-prometheus.html" TargetMode="External"/><Relationship Id="rId12" Type="http://schemas.openxmlformats.org/officeDocument/2006/relationships/hyperlink" Target="https://www.zdnet.com/article/four-npm-packages-found-uploading-user-details-on-a-github-page/" TargetMode="External"/><Relationship Id="rId17" Type="http://schemas.openxmlformats.org/officeDocument/2006/relationships/hyperlink" Target="https://www.bleepingcomputer.com/news/security/mozilla-removes-23-firefox-add-ons-that-snooped-on-users/" TargetMode="External"/><Relationship Id="rId25" Type="http://schemas.openxmlformats.org/officeDocument/2006/relationships/hyperlink" Target="https://securelist.com/winnti-more-than-just-a-game/37029/" TargetMode="External"/><Relationship Id="rId33" Type="http://schemas.openxmlformats.org/officeDocument/2006/relationships/hyperlink" Target="https://www.bleepingcomputer.com/news/security/hackers-are-now-hiding-malware-in-windows-event-logs/" TargetMode="External"/><Relationship Id="rId38" Type="http://schemas.openxmlformats.org/officeDocument/2006/relationships/hyperlink" Target="https://www.darkreading.com/threat-intelligence/researchers-uncover-dangerous-new-firmware-level-rootkit?" TargetMode="External"/><Relationship Id="rId46" Type="http://schemas.openxmlformats.org/officeDocument/2006/relationships/hyperlink" Target="https://www.wired.com/story/china-apt41-hacking-usaherds-log4j/" TargetMode="External"/><Relationship Id="rId20" Type="http://schemas.openxmlformats.org/officeDocument/2006/relationships/hyperlink" Target="https://media.threatpost.com/wp-content/uploads/sites/103/2011/09/07061400/rapport-fox-it-operation-black-tulip-v1-0.pdf" TargetMode="External"/><Relationship Id="rId41" Type="http://schemas.openxmlformats.org/officeDocument/2006/relationships/hyperlink" Target="https://thehackernews.com/2021/10/update-your-windows-pcs-immediately-to.html" TargetMode="External"/><Relationship Id="rId54" Type="http://schemas.microsoft.com/office/2017/10/relationships/threadedComment" Target="../threadedComments/threadedComment2.xml"/><Relationship Id="rId1" Type="http://schemas.openxmlformats.org/officeDocument/2006/relationships/hyperlink" Target="https://www.bleepingcomputer.com/news/security/microsoft-exchange-servers-hacked-to-deploy-hive-ransomware/" TargetMode="External"/><Relationship Id="rId6" Type="http://schemas.openxmlformats.org/officeDocument/2006/relationships/hyperlink" Target="https://github.com/IQTLabs/software-supply-chain-compromises" TargetMode="External"/><Relationship Id="rId15" Type="http://schemas.openxmlformats.org/officeDocument/2006/relationships/hyperlink" Target="https://www.wired.com/story/exodus-spyware-ios/" TargetMode="External"/><Relationship Id="rId23" Type="http://schemas.openxmlformats.org/officeDocument/2006/relationships/hyperlink" Target="https://github.com/IQTLabs/software-supply-chain-compromises" TargetMode="External"/><Relationship Id="rId28" Type="http://schemas.openxmlformats.org/officeDocument/2006/relationships/hyperlink" Target="https://arstechnica.com/information-technology/2022/05/gear-from-netgear-linksys-and-200-others-has-unpatched-dns-poisoning-flaw/" TargetMode="External"/><Relationship Id="rId36" Type="http://schemas.openxmlformats.org/officeDocument/2006/relationships/hyperlink" Target="https://thehackernews.com/2022/05/chinese-hackers-caught-exploiting.html" TargetMode="External"/><Relationship Id="rId49" Type="http://schemas.openxmlformats.org/officeDocument/2006/relationships/hyperlink" Target="https://github.com/IQTLabs/software-supply-chain-compromise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73AAF-BED6-4C49-8E22-D19D0C2B7EBF}">
  <sheetPr codeName="Sheet3"/>
  <dimension ref="A1:BQ252"/>
  <sheetViews>
    <sheetView tabSelected="1" zoomScale="110" zoomScaleNormal="110" workbookViewId="0">
      <pane xSplit="2" ySplit="1" topLeftCell="C51" activePane="bottomRight" state="frozen"/>
      <selection pane="topRight" activeCell="C1" sqref="C1"/>
      <selection pane="bottomLeft" activeCell="A2" sqref="A2"/>
      <selection pane="bottomRight" activeCell="B59" sqref="B59"/>
    </sheetView>
  </sheetViews>
  <sheetFormatPr baseColWidth="10" defaultColWidth="9.1640625" defaultRowHeight="15"/>
  <cols>
    <col min="1" max="1" width="11.33203125" style="80" bestFit="1" customWidth="1"/>
    <col min="2" max="2" width="32.33203125" style="135" customWidth="1"/>
    <col min="3" max="3" width="19.33203125" bestFit="1" customWidth="1"/>
    <col min="4" max="4" width="77.33203125" style="145" customWidth="1"/>
    <col min="5" max="5" width="40" customWidth="1"/>
    <col min="6" max="6" width="31" customWidth="1"/>
    <col min="7" max="7" width="26.5" customWidth="1"/>
    <col min="8" max="8" width="59.33203125" bestFit="1" customWidth="1"/>
    <col min="9" max="9" width="59.5" bestFit="1" customWidth="1"/>
    <col min="10" max="10" width="60.5" bestFit="1" customWidth="1"/>
    <col min="11" max="11" width="24.1640625" style="182" bestFit="1" customWidth="1"/>
    <col min="12" max="12" width="18.6640625" style="182" bestFit="1" customWidth="1"/>
    <col min="13" max="13" width="20.33203125" style="182" bestFit="1" customWidth="1"/>
    <col min="14" max="14" width="19" style="182" bestFit="1" customWidth="1"/>
    <col min="15" max="15" width="6.33203125" style="182" bestFit="1" customWidth="1"/>
    <col min="16" max="16" width="20" style="182" bestFit="1" customWidth="1"/>
    <col min="17" max="17" width="8.83203125" style="182" customWidth="1"/>
    <col min="18" max="18" width="80.5" bestFit="1" customWidth="1"/>
    <col min="19" max="19" width="81.33203125" bestFit="1" customWidth="1"/>
    <col min="20" max="20" width="28.83203125" style="182" bestFit="1" customWidth="1"/>
    <col min="21" max="21" width="23.83203125" style="182" bestFit="1" customWidth="1"/>
    <col min="22" max="22" width="25.6640625" style="182" bestFit="1" customWidth="1"/>
    <col min="23" max="23" width="20" style="182" bestFit="1" customWidth="1"/>
    <col min="24" max="24" width="22.1640625" style="182" bestFit="1" customWidth="1"/>
    <col min="25" max="25" width="25.6640625" style="182" bestFit="1" customWidth="1"/>
    <col min="26" max="26" width="25.1640625" style="182" bestFit="1" customWidth="1"/>
    <col min="27" max="27" width="73.1640625" customWidth="1"/>
    <col min="28" max="28" width="80.6640625" bestFit="1" customWidth="1"/>
    <col min="29" max="29" width="15" style="182" bestFit="1" customWidth="1"/>
    <col min="30" max="30" width="18.6640625" style="182" bestFit="1" customWidth="1"/>
    <col min="31" max="31" width="29.33203125" style="182" bestFit="1" customWidth="1"/>
    <col min="32" max="32" width="27.33203125" style="182" bestFit="1" customWidth="1"/>
    <col min="33" max="33" width="26.33203125" style="182" customWidth="1"/>
    <col min="34" max="34" width="20" style="182" bestFit="1" customWidth="1"/>
    <col min="35" max="35" width="23.1640625" style="182" bestFit="1" customWidth="1"/>
    <col min="36" max="36" width="17" style="182" bestFit="1" customWidth="1"/>
    <col min="37" max="37" width="10.1640625" style="182" bestFit="1" customWidth="1"/>
    <col min="38" max="38" width="27" style="182" bestFit="1" customWidth="1"/>
    <col min="39" max="39" width="29.83203125" style="182" bestFit="1" customWidth="1"/>
    <col min="40" max="40" width="25.1640625" style="182" bestFit="1" customWidth="1"/>
    <col min="41" max="41" width="80.1640625" bestFit="1" customWidth="1"/>
    <col min="42" max="42" width="79.83203125" hidden="1" customWidth="1"/>
    <col min="43" max="44" width="20.6640625" style="182" bestFit="1" customWidth="1"/>
    <col min="45" max="45" width="23.83203125" style="182" bestFit="1" customWidth="1"/>
    <col min="46" max="46" width="21.5" style="182" bestFit="1" customWidth="1"/>
    <col min="47" max="47" width="21.83203125" style="182" bestFit="1" customWidth="1"/>
    <col min="48" max="48" width="16.1640625" style="182" bestFit="1" customWidth="1"/>
    <col min="49" max="49" width="8.83203125" style="182" customWidth="1"/>
    <col min="50" max="50" width="88.5" bestFit="1" customWidth="1"/>
    <col min="51" max="51" width="89.5" bestFit="1" customWidth="1"/>
    <col min="52" max="52" width="17" style="182" bestFit="1" customWidth="1"/>
    <col min="53" max="53" width="18.1640625" style="182" bestFit="1" customWidth="1"/>
    <col min="54" max="54" width="18" style="182" bestFit="1" customWidth="1"/>
    <col min="55" max="55" width="14.33203125" style="182" bestFit="1" customWidth="1"/>
    <col min="56" max="56" width="34.6640625" style="182" bestFit="1" customWidth="1"/>
    <col min="57" max="57" width="10.1640625" style="182" bestFit="1" customWidth="1"/>
    <col min="58" max="58" width="20.1640625" style="182" bestFit="1" customWidth="1"/>
    <col min="59" max="59" width="18" style="182" bestFit="1" customWidth="1"/>
    <col min="60" max="60" width="15.1640625" style="182" bestFit="1" customWidth="1"/>
    <col min="61" max="61" width="20" style="182" bestFit="1" customWidth="1"/>
    <col min="62" max="62" width="26.83203125" bestFit="1" customWidth="1"/>
    <col min="63" max="63" width="14.33203125" bestFit="1" customWidth="1"/>
    <col min="64" max="64" width="8.83203125" bestFit="1" customWidth="1"/>
    <col min="65" max="65" width="13.83203125" bestFit="1" customWidth="1"/>
    <col min="66" max="66" width="22.33203125" style="236" bestFit="1" customWidth="1"/>
    <col min="67" max="67" width="14.83203125" style="236" bestFit="1" customWidth="1"/>
    <col min="68" max="68" width="13.5" bestFit="1" customWidth="1"/>
  </cols>
  <sheetData>
    <row r="1" spans="1:69" s="210" customFormat="1" ht="17" thickBot="1">
      <c r="A1" s="192" t="s">
        <v>0</v>
      </c>
      <c r="B1" s="193" t="s">
        <v>1</v>
      </c>
      <c r="C1" s="194" t="s">
        <v>2</v>
      </c>
      <c r="D1" s="195" t="s">
        <v>3</v>
      </c>
      <c r="E1" s="196" t="s">
        <v>4</v>
      </c>
      <c r="F1" s="196" t="s">
        <v>5</v>
      </c>
      <c r="G1" s="196" t="s">
        <v>6</v>
      </c>
      <c r="H1" s="196" t="s">
        <v>7</v>
      </c>
      <c r="I1" s="196" t="s">
        <v>8</v>
      </c>
      <c r="J1" s="197" t="s">
        <v>9</v>
      </c>
      <c r="K1" s="198" t="s">
        <v>10</v>
      </c>
      <c r="L1" s="198" t="s">
        <v>11</v>
      </c>
      <c r="M1" s="198" t="s">
        <v>12</v>
      </c>
      <c r="N1" s="198" t="s">
        <v>13</v>
      </c>
      <c r="O1" s="198" t="s">
        <v>14</v>
      </c>
      <c r="P1" s="198" t="s">
        <v>15</v>
      </c>
      <c r="Q1" s="198" t="s">
        <v>16</v>
      </c>
      <c r="R1" s="199" t="s">
        <v>17</v>
      </c>
      <c r="S1" s="199" t="s">
        <v>9</v>
      </c>
      <c r="T1" s="200" t="s">
        <v>18</v>
      </c>
      <c r="U1" s="200" t="s">
        <v>19</v>
      </c>
      <c r="V1" s="200" t="s">
        <v>20</v>
      </c>
      <c r="W1" s="200" t="s">
        <v>21</v>
      </c>
      <c r="X1" s="200" t="s">
        <v>22</v>
      </c>
      <c r="Y1" s="200" t="s">
        <v>23</v>
      </c>
      <c r="Z1" s="200" t="s">
        <v>24</v>
      </c>
      <c r="AA1" s="201" t="s">
        <v>25</v>
      </c>
      <c r="AB1" s="202" t="s">
        <v>9</v>
      </c>
      <c r="AC1" s="203" t="s">
        <v>26</v>
      </c>
      <c r="AD1" s="203" t="s">
        <v>27</v>
      </c>
      <c r="AE1" s="203" t="s">
        <v>28</v>
      </c>
      <c r="AF1" s="203" t="s">
        <v>29</v>
      </c>
      <c r="AG1" s="203" t="s">
        <v>30</v>
      </c>
      <c r="AH1" s="203" t="s">
        <v>31</v>
      </c>
      <c r="AI1" s="203" t="s">
        <v>32</v>
      </c>
      <c r="AJ1" s="203" t="s">
        <v>33</v>
      </c>
      <c r="AK1" s="203" t="s">
        <v>34</v>
      </c>
      <c r="AL1" s="203" t="s">
        <v>35</v>
      </c>
      <c r="AM1" s="203" t="s">
        <v>36</v>
      </c>
      <c r="AN1" s="203" t="s">
        <v>37</v>
      </c>
      <c r="AO1" s="204" t="s">
        <v>38</v>
      </c>
      <c r="AP1" s="202" t="s">
        <v>9</v>
      </c>
      <c r="AQ1" s="203" t="s">
        <v>39</v>
      </c>
      <c r="AR1" s="203" t="s">
        <v>40</v>
      </c>
      <c r="AS1" s="203" t="s">
        <v>41</v>
      </c>
      <c r="AT1" s="203" t="s">
        <v>42</v>
      </c>
      <c r="AU1" s="203" t="s">
        <v>43</v>
      </c>
      <c r="AV1" s="203" t="s">
        <v>44</v>
      </c>
      <c r="AW1" s="203" t="s">
        <v>45</v>
      </c>
      <c r="AX1" s="199" t="s">
        <v>46</v>
      </c>
      <c r="AY1" s="205" t="s">
        <v>9</v>
      </c>
      <c r="AZ1" s="200" t="s">
        <v>47</v>
      </c>
      <c r="BA1" s="200" t="s">
        <v>48</v>
      </c>
      <c r="BB1" s="200" t="s">
        <v>49</v>
      </c>
      <c r="BC1" s="200" t="s">
        <v>50</v>
      </c>
      <c r="BD1" s="200" t="s">
        <v>51</v>
      </c>
      <c r="BE1" s="200" t="s">
        <v>52</v>
      </c>
      <c r="BF1" s="200" t="s">
        <v>53</v>
      </c>
      <c r="BG1" s="200" t="s">
        <v>54</v>
      </c>
      <c r="BH1" s="200" t="s">
        <v>55</v>
      </c>
      <c r="BI1" s="200" t="s">
        <v>56</v>
      </c>
      <c r="BJ1" s="206" t="s">
        <v>57</v>
      </c>
      <c r="BK1" s="207" t="s">
        <v>58</v>
      </c>
      <c r="BL1" s="208" t="s">
        <v>59</v>
      </c>
      <c r="BM1" s="208" t="s">
        <v>60</v>
      </c>
      <c r="BN1" s="208" t="s">
        <v>61</v>
      </c>
      <c r="BO1" s="208" t="s">
        <v>62</v>
      </c>
      <c r="BP1" s="209" t="s">
        <v>63</v>
      </c>
      <c r="BQ1" s="209" t="s">
        <v>64</v>
      </c>
    </row>
    <row r="2" spans="1:69">
      <c r="A2" s="240">
        <v>43829</v>
      </c>
      <c r="B2" s="136" t="s">
        <v>725</v>
      </c>
      <c r="C2" s="243" t="s">
        <v>66</v>
      </c>
      <c r="D2" s="185" t="s">
        <v>726</v>
      </c>
      <c r="E2" s="252" t="s">
        <v>727</v>
      </c>
      <c r="F2" s="261" t="s">
        <v>728</v>
      </c>
      <c r="G2" s="243" t="s">
        <v>643</v>
      </c>
      <c r="H2" s="243" t="s">
        <v>676</v>
      </c>
      <c r="I2" s="186" t="str">
        <f t="shared" ref="I2:I65" si="0">LEFT(J2, LEN(J2)-2)</f>
        <v>OSS</v>
      </c>
      <c r="J2" s="187" t="str">
        <f t="shared" ref="J2:J65" si="1">_xlfn.CONCAT(IF(K2, _xlfn.CONCAT($K$1, ", "), ""), IF(L2, _xlfn.CONCAT($L$1, ", "), ""),IF(M2, _xlfn.CONCAT($M$1, ", "), ""),IF(N2, _xlfn.CONCAT($N$1, ", "), ""),IF(O2, _xlfn.CONCAT($O$1, ", "), ""),IF(P2, _xlfn.CONCAT($P$1, ", "), ""),IF(Q2, _xlfn.CONCAT($Q$1, ", "), ""))</f>
        <v xml:space="preserve">OSS, </v>
      </c>
      <c r="K2" s="188">
        <v>0</v>
      </c>
      <c r="L2" s="188">
        <v>0</v>
      </c>
      <c r="M2" s="188">
        <v>0</v>
      </c>
      <c r="N2" s="188">
        <v>0</v>
      </c>
      <c r="O2" s="188">
        <v>1</v>
      </c>
      <c r="P2" s="188">
        <v>0</v>
      </c>
      <c r="Q2" s="188">
        <v>0</v>
      </c>
      <c r="R2" s="4" t="str">
        <f t="shared" ref="R2:R65" si="2">LEFT(S2,LEN(S2)-2)</f>
        <v>Self-signed/Unsigned</v>
      </c>
      <c r="S2" s="187" t="str">
        <f t="shared" ref="S2:S65" si="3">_xlfn.CONCAT(IF(T2,_xlfn.CONCAT($T$1,"; "),""),IF(U2,_xlfn.CONCAT($U$1,"; "),""),IF(V2,_xlfn.CONCAT($V$1,"; "),""),IF(W2,_xlfn.CONCAT($W$1,"; "),""),IF(X2,_xlfn.CONCAT($X$1,"; "),""),IF(Y2,_xlfn.CONCAT($Y$1,"; "),""),IF(Z2,_xlfn.CONCAT($Z$1,"; "),""))</f>
        <v xml:space="preserve">Self-signed/Unsigned; </v>
      </c>
      <c r="T2" s="189">
        <v>0</v>
      </c>
      <c r="U2" s="189">
        <v>0</v>
      </c>
      <c r="V2" s="189">
        <v>0</v>
      </c>
      <c r="W2" s="189">
        <v>0</v>
      </c>
      <c r="X2" s="189">
        <v>1</v>
      </c>
      <c r="Y2" s="189">
        <v>0</v>
      </c>
      <c r="Z2" s="189">
        <v>0</v>
      </c>
      <c r="AA2" s="4" t="str">
        <f t="shared" ref="AA2:AA65" si="4">LEFT(AB2,LEN(AB2)-2)</f>
        <v>Open Source Dependency</v>
      </c>
      <c r="AB2" s="4" t="str">
        <f t="shared" ref="AB2:AB65" si="5">_xlfn.CONCAT(IF(AC2,_xlfn.CONCAT($AC$1,"; "),""),IF(AD2,_xlfn.CONCAT($AD$1,"; "),""),IF(AE2,_xlfn.CONCAT($AE$1,"; "),""),IF(AF2,_xlfn.CONCAT($AF$1,"; "),""),IF(AG2,_xlfn.CONCAT($AG$1,"; "),""),IF(AH2,_xlfn.CONCAT($AH$1,"; "),""),IF(AI2,_xlfn.CONCAT($AI$1,"; "),""), IF(AJ2,_xlfn.CONCAT($AJ$1,"; "),""), IF(AK2,_xlfn.CONCAT($AK$1,"; "),""), IF(AL2,_xlfn.CONCAT($AL$1,"; "),""), IF(AM2,_xlfn.CONCAT($AM$1,"; "),""), IF(AN2,_xlfn.CONCAT($AN$1,"; "),""))</f>
        <v xml:space="preserve">Open Source Dependency; </v>
      </c>
      <c r="AC2" s="189">
        <v>0</v>
      </c>
      <c r="AD2" s="189">
        <v>0</v>
      </c>
      <c r="AE2" s="189">
        <v>0</v>
      </c>
      <c r="AF2" s="189">
        <v>0</v>
      </c>
      <c r="AG2" s="189">
        <v>1</v>
      </c>
      <c r="AH2" s="189">
        <v>0</v>
      </c>
      <c r="AI2" s="189">
        <v>0</v>
      </c>
      <c r="AJ2" s="189">
        <v>0</v>
      </c>
      <c r="AK2" s="189">
        <v>0</v>
      </c>
      <c r="AL2" s="189">
        <v>0</v>
      </c>
      <c r="AM2" s="189">
        <v>0</v>
      </c>
      <c r="AN2" s="189">
        <v>0</v>
      </c>
      <c r="AO2" s="4" t="str">
        <f t="shared" ref="AO2:AO65" si="6">LEFT(AP2,LEN(AP2)-2)</f>
        <v>N/A</v>
      </c>
      <c r="AP2" s="30" t="str">
        <f t="shared" ref="AP2:AP33" si="7">_xlfn.CONCAT(IF(AQ2,_xlfn.CONCAT($AQ$1,"; "),""),IF(AR2,_xlfn.CONCAT($AR$1,"; "),""),IF(AS2,_xlfn.CONCAT($AS$1,"; "),""),IF(AT2,_xlfn.CONCAT($AT$1,"; "),""),IF(AU2,_xlfn.CONCAT($AU$1,"; "),""),IF(AV2,_xlfn.CONCAT($AV$1,"; "),""),IF(AW2,_xlfn.CONCAT($AW$1,"; "),""))</f>
        <v xml:space="preserve">N/A; </v>
      </c>
      <c r="AQ2" s="188">
        <v>0</v>
      </c>
      <c r="AR2" s="188">
        <v>0</v>
      </c>
      <c r="AS2" s="188">
        <v>0</v>
      </c>
      <c r="AT2" s="188">
        <v>0</v>
      </c>
      <c r="AU2" s="188">
        <v>0</v>
      </c>
      <c r="AV2" s="188">
        <v>0</v>
      </c>
      <c r="AW2" s="188">
        <v>1</v>
      </c>
      <c r="AX2" s="187" t="str">
        <f t="shared" ref="AX2:AX33" si="8">LEFT(AY2,LEN(AY2)-2)</f>
        <v>Data Extraction</v>
      </c>
      <c r="AY2" s="4" t="str">
        <f t="shared" ref="AY2:AY65" si="9">_xlfn.CONCAT(IF(AZ2,_xlfn.CONCAT($AZ$1,"; "),""),IF(BA2,_xlfn.CONCAT($BA$1,"; "),""),IF(BB2,_xlfn.CONCAT($BB$1,"; "),""),IF(BC2,_xlfn.CONCAT($BC$1,"; "),""),IF(BD2,_xlfn.CONCAT($BD$1,"; "),""),IF(BE2,_xlfn.CONCAT($BE$1,"; "),""),IF(BF2,_xlfn.CONCAT($BF$1,"; "),""), IF(BG2, _xlfn.CONCAT($BG$1, "; "), ""),  IF(BH2,_xlfn.CONCAT($BH$1,"; "),""), IF(BI2,_xlfn.CONCAT($BI$1,"; "),""))</f>
        <v xml:space="preserve">Data Extraction; </v>
      </c>
      <c r="AZ2" s="189">
        <v>1</v>
      </c>
      <c r="BA2" s="189">
        <v>0</v>
      </c>
      <c r="BB2" s="189">
        <v>0</v>
      </c>
      <c r="BC2" s="189">
        <v>0</v>
      </c>
      <c r="BD2" s="189">
        <v>0</v>
      </c>
      <c r="BE2" s="189">
        <v>0</v>
      </c>
      <c r="BF2" s="189">
        <v>0</v>
      </c>
      <c r="BG2" s="189">
        <v>0</v>
      </c>
      <c r="BH2" s="189">
        <v>0</v>
      </c>
      <c r="BI2" s="189">
        <v>0</v>
      </c>
      <c r="BJ2" s="264" t="s">
        <v>79</v>
      </c>
      <c r="BK2" s="191" t="s">
        <v>79</v>
      </c>
      <c r="BL2" s="190">
        <f t="shared" ref="BL2:BL65" si="10">YEAR(A2)</f>
        <v>2019</v>
      </c>
      <c r="BM2" s="191">
        <f t="shared" ref="BM2:BM33" si="11">SUM(K2:N2)</f>
        <v>0</v>
      </c>
      <c r="BN2" s="231">
        <v>2</v>
      </c>
      <c r="BO2" s="231">
        <v>1</v>
      </c>
      <c r="BP2" s="30">
        <v>0</v>
      </c>
      <c r="BQ2" s="30">
        <v>1</v>
      </c>
    </row>
    <row r="3" spans="1:69" ht="16">
      <c r="A3" s="55">
        <v>44593</v>
      </c>
      <c r="B3" s="135" t="s">
        <v>1255</v>
      </c>
      <c r="C3" s="128" t="s">
        <v>66</v>
      </c>
      <c r="D3" s="247" t="s">
        <v>1825</v>
      </c>
      <c r="E3" s="253" t="s">
        <v>1256</v>
      </c>
      <c r="F3" s="128" t="s">
        <v>1257</v>
      </c>
      <c r="G3" s="128" t="s">
        <v>1258</v>
      </c>
      <c r="H3" s="128" t="s">
        <v>1259</v>
      </c>
      <c r="I3" s="25" t="str">
        <f t="shared" si="0"/>
        <v>3rd Party Application</v>
      </c>
      <c r="J3" s="3" t="str">
        <f t="shared" si="1"/>
        <v xml:space="preserve">3rd Party Application, </v>
      </c>
      <c r="K3" s="182">
        <v>0</v>
      </c>
      <c r="L3" s="182">
        <v>0</v>
      </c>
      <c r="M3" s="182">
        <v>1</v>
      </c>
      <c r="N3" s="182">
        <v>0</v>
      </c>
      <c r="O3" s="182">
        <v>0</v>
      </c>
      <c r="P3" s="182">
        <v>0</v>
      </c>
      <c r="Q3" s="182">
        <v>0</v>
      </c>
      <c r="R3" s="4" t="str">
        <f t="shared" si="2"/>
        <v>Stolen/Purchased Certificate; Pre-signature Insertion; Account Access; Unknown, Other, or N/A</v>
      </c>
      <c r="S3" s="3" t="str">
        <f t="shared" si="3"/>
        <v xml:space="preserve">Stolen/Purchased Certificate; Pre-signature Insertion; Account Access; Unknown, Other, or N/A; </v>
      </c>
      <c r="T3" s="182">
        <v>1</v>
      </c>
      <c r="U3" s="182">
        <v>1</v>
      </c>
      <c r="V3" s="182">
        <v>0</v>
      </c>
      <c r="W3" s="182">
        <v>1</v>
      </c>
      <c r="X3" s="182">
        <v>0</v>
      </c>
      <c r="Y3" s="182">
        <v>0</v>
      </c>
      <c r="Z3" s="182">
        <v>1</v>
      </c>
      <c r="AA3" s="4" t="str">
        <f t="shared" si="4"/>
        <v>Direct Download</v>
      </c>
      <c r="AB3" s="4" t="str">
        <f t="shared" si="5"/>
        <v xml:space="preserve">Direct Download; </v>
      </c>
      <c r="AC3" s="182">
        <v>0</v>
      </c>
      <c r="AD3" s="182">
        <v>0</v>
      </c>
      <c r="AE3" s="182">
        <v>0</v>
      </c>
      <c r="AF3" s="182">
        <v>0</v>
      </c>
      <c r="AG3" s="182">
        <v>0</v>
      </c>
      <c r="AH3" s="182">
        <v>0</v>
      </c>
      <c r="AI3" s="182">
        <v>0</v>
      </c>
      <c r="AJ3" s="182">
        <v>1</v>
      </c>
      <c r="AK3" s="182">
        <v>0</v>
      </c>
      <c r="AL3" s="182">
        <v>0</v>
      </c>
      <c r="AM3" s="182">
        <v>0</v>
      </c>
      <c r="AN3" s="182">
        <v>0</v>
      </c>
      <c r="AO3" s="4" t="str">
        <f t="shared" si="6"/>
        <v>N/A</v>
      </c>
      <c r="AP3" s="30" t="str">
        <f t="shared" si="7"/>
        <v xml:space="preserve">N/A; </v>
      </c>
      <c r="AQ3" s="182">
        <v>0</v>
      </c>
      <c r="AR3" s="182">
        <v>0</v>
      </c>
      <c r="AS3" s="182">
        <v>0</v>
      </c>
      <c r="AT3" s="182">
        <v>0</v>
      </c>
      <c r="AU3" s="182">
        <v>0</v>
      </c>
      <c r="AV3" s="182">
        <v>0</v>
      </c>
      <c r="AW3" s="182">
        <v>1</v>
      </c>
      <c r="AX3" s="3" t="str">
        <f t="shared" si="8"/>
        <v>Data Extraction; Remote Code Execution/Download</v>
      </c>
      <c r="AY3" s="4" t="str">
        <f t="shared" si="9"/>
        <v xml:space="preserve">Data Extraction; Remote Code Execution/Download; </v>
      </c>
      <c r="AZ3" s="182">
        <v>1</v>
      </c>
      <c r="BA3" s="182">
        <v>0</v>
      </c>
      <c r="BB3" s="182">
        <v>0</v>
      </c>
      <c r="BC3" s="182">
        <v>0</v>
      </c>
      <c r="BD3" s="182">
        <v>1</v>
      </c>
      <c r="BE3" s="182">
        <v>0</v>
      </c>
      <c r="BF3" s="182">
        <v>0</v>
      </c>
      <c r="BG3" s="182">
        <v>0</v>
      </c>
      <c r="BH3" s="182">
        <v>0</v>
      </c>
      <c r="BI3" s="182">
        <v>0</v>
      </c>
      <c r="BJ3" s="265" t="s">
        <v>1260</v>
      </c>
      <c r="BK3" s="266" t="s">
        <v>72</v>
      </c>
      <c r="BL3" s="146">
        <f t="shared" si="10"/>
        <v>2022</v>
      </c>
      <c r="BM3" s="62">
        <f t="shared" si="11"/>
        <v>1</v>
      </c>
      <c r="BN3" s="269">
        <v>2</v>
      </c>
      <c r="BO3" s="269">
        <v>2</v>
      </c>
      <c r="BP3" s="30">
        <f t="shared" ref="BP3:BP12" si="12">SUM(AE3:AF3)</f>
        <v>0</v>
      </c>
      <c r="BQ3" s="30">
        <v>5</v>
      </c>
    </row>
    <row r="4" spans="1:69">
      <c r="A4" s="227">
        <v>43759</v>
      </c>
      <c r="B4" s="160" t="s">
        <v>687</v>
      </c>
      <c r="C4" s="229" t="s">
        <v>66</v>
      </c>
      <c r="D4" s="170" t="s">
        <v>688</v>
      </c>
      <c r="E4" s="171" t="s">
        <v>689</v>
      </c>
      <c r="F4" s="163" t="s">
        <v>381</v>
      </c>
      <c r="G4" s="163" t="s">
        <v>690</v>
      </c>
      <c r="H4" s="163" t="s">
        <v>691</v>
      </c>
      <c r="I4" s="163" t="str">
        <f t="shared" si="0"/>
        <v>3rd Party Application</v>
      </c>
      <c r="J4" s="162" t="str">
        <f t="shared" si="1"/>
        <v xml:space="preserve">3rd Party Application, </v>
      </c>
      <c r="K4" s="182">
        <v>0</v>
      </c>
      <c r="L4" s="182">
        <v>0</v>
      </c>
      <c r="M4" s="182">
        <v>1</v>
      </c>
      <c r="N4" s="182">
        <v>0</v>
      </c>
      <c r="O4" s="182">
        <v>0</v>
      </c>
      <c r="P4" s="182">
        <v>0</v>
      </c>
      <c r="Q4" s="182">
        <v>0</v>
      </c>
      <c r="R4" s="161" t="str">
        <f t="shared" si="2"/>
        <v>Stolen/Purchased Certificate</v>
      </c>
      <c r="S4" s="162" t="str">
        <f t="shared" si="3"/>
        <v xml:space="preserve">Stolen/Purchased Certificate; </v>
      </c>
      <c r="T4" s="183">
        <v>1</v>
      </c>
      <c r="U4" s="183">
        <v>0</v>
      </c>
      <c r="V4" s="183">
        <v>0</v>
      </c>
      <c r="W4" s="183">
        <v>0</v>
      </c>
      <c r="X4" s="183">
        <v>0</v>
      </c>
      <c r="Y4" s="183">
        <v>0</v>
      </c>
      <c r="Z4" s="183">
        <v>0</v>
      </c>
      <c r="AA4" s="161" t="str">
        <f t="shared" si="4"/>
        <v>Hijacked Updates</v>
      </c>
      <c r="AB4" s="161" t="str">
        <f t="shared" si="5"/>
        <v xml:space="preserve">Hijacked Updates; </v>
      </c>
      <c r="AC4" s="183">
        <v>0</v>
      </c>
      <c r="AD4" s="183">
        <v>1</v>
      </c>
      <c r="AE4" s="183">
        <v>0</v>
      </c>
      <c r="AF4" s="183">
        <v>0</v>
      </c>
      <c r="AG4" s="183">
        <v>0</v>
      </c>
      <c r="AH4" s="183">
        <v>0</v>
      </c>
      <c r="AI4" s="183">
        <v>0</v>
      </c>
      <c r="AJ4" s="183">
        <v>0</v>
      </c>
      <c r="AK4" s="183">
        <v>0</v>
      </c>
      <c r="AL4" s="183">
        <v>0</v>
      </c>
      <c r="AM4" s="183">
        <v>0</v>
      </c>
      <c r="AN4" s="183">
        <v>0</v>
      </c>
      <c r="AO4" s="161" t="str">
        <f t="shared" si="6"/>
        <v>N/A</v>
      </c>
      <c r="AP4" s="160" t="str">
        <f t="shared" si="7"/>
        <v xml:space="preserve">N/A; </v>
      </c>
      <c r="AQ4" s="182">
        <v>0</v>
      </c>
      <c r="AR4" s="182">
        <v>0</v>
      </c>
      <c r="AS4" s="182">
        <v>0</v>
      </c>
      <c r="AT4" s="182">
        <v>0</v>
      </c>
      <c r="AU4" s="182">
        <v>0</v>
      </c>
      <c r="AV4" s="182">
        <v>0</v>
      </c>
      <c r="AW4" s="182">
        <v>1</v>
      </c>
      <c r="AX4" s="162" t="str">
        <f t="shared" si="8"/>
        <v>Data Extraction; Unknown or Other</v>
      </c>
      <c r="AY4" s="161" t="str">
        <f t="shared" si="9"/>
        <v xml:space="preserve">Data Extraction; Unknown or Other; </v>
      </c>
      <c r="AZ4" s="183">
        <v>1</v>
      </c>
      <c r="BA4" s="183">
        <v>0</v>
      </c>
      <c r="BB4" s="183">
        <v>0</v>
      </c>
      <c r="BC4" s="183">
        <v>0</v>
      </c>
      <c r="BD4" s="183">
        <v>0</v>
      </c>
      <c r="BE4" s="183">
        <v>0</v>
      </c>
      <c r="BF4" s="183">
        <v>0</v>
      </c>
      <c r="BG4" s="183">
        <v>0</v>
      </c>
      <c r="BH4" s="183">
        <v>0</v>
      </c>
      <c r="BI4" s="183">
        <v>1</v>
      </c>
      <c r="BJ4" s="172" t="s">
        <v>104</v>
      </c>
      <c r="BK4" s="173" t="s">
        <v>79</v>
      </c>
      <c r="BL4" s="164">
        <f t="shared" si="10"/>
        <v>2019</v>
      </c>
      <c r="BM4" s="165">
        <f t="shared" si="11"/>
        <v>1</v>
      </c>
      <c r="BN4" s="233">
        <v>3</v>
      </c>
      <c r="BO4" s="233">
        <v>2</v>
      </c>
      <c r="BP4" s="160">
        <f t="shared" si="12"/>
        <v>0</v>
      </c>
      <c r="BQ4" s="160">
        <v>0</v>
      </c>
    </row>
    <row r="5" spans="1:69" ht="32">
      <c r="A5" s="55">
        <v>43997</v>
      </c>
      <c r="B5" s="66" t="s">
        <v>790</v>
      </c>
      <c r="C5" s="56" t="s">
        <v>66</v>
      </c>
      <c r="D5" s="141" t="s">
        <v>791</v>
      </c>
      <c r="E5" s="81" t="s">
        <v>792</v>
      </c>
      <c r="F5" s="25" t="s">
        <v>793</v>
      </c>
      <c r="G5" s="25" t="s">
        <v>794</v>
      </c>
      <c r="H5" s="25" t="s">
        <v>795</v>
      </c>
      <c r="I5" s="25" t="str">
        <f t="shared" si="0"/>
        <v>3rd Party Application</v>
      </c>
      <c r="J5" s="3" t="str">
        <f t="shared" si="1"/>
        <v xml:space="preserve">3rd Party Application, </v>
      </c>
      <c r="K5" s="182">
        <v>0</v>
      </c>
      <c r="L5" s="182">
        <v>0</v>
      </c>
      <c r="M5" s="182">
        <v>1</v>
      </c>
      <c r="N5" s="182">
        <v>0</v>
      </c>
      <c r="O5" s="182">
        <v>0</v>
      </c>
      <c r="P5" s="182">
        <v>0</v>
      </c>
      <c r="Q5" s="182">
        <v>0</v>
      </c>
      <c r="R5" s="4" t="str">
        <f t="shared" si="2"/>
        <v>Self-signed/Unsigned</v>
      </c>
      <c r="S5" s="3" t="str">
        <f t="shared" si="3"/>
        <v xml:space="preserve">Self-signed/Unsigned; </v>
      </c>
      <c r="T5" s="183">
        <v>0</v>
      </c>
      <c r="U5" s="183">
        <v>0</v>
      </c>
      <c r="V5" s="183">
        <v>0</v>
      </c>
      <c r="W5" s="183">
        <v>0</v>
      </c>
      <c r="X5" s="183">
        <v>1</v>
      </c>
      <c r="Y5" s="183">
        <v>0</v>
      </c>
      <c r="Z5" s="183">
        <v>0</v>
      </c>
      <c r="AA5" s="4" t="str">
        <f t="shared" si="4"/>
        <v>Hijacked Updates; Direct Download; Phishing</v>
      </c>
      <c r="AB5" s="4" t="str">
        <f t="shared" si="5"/>
        <v xml:space="preserve">Hijacked Updates; Direct Download; Phishing; </v>
      </c>
      <c r="AC5" s="183">
        <v>0</v>
      </c>
      <c r="AD5" s="183">
        <v>1</v>
      </c>
      <c r="AE5" s="183">
        <v>0</v>
      </c>
      <c r="AF5" s="183">
        <v>0</v>
      </c>
      <c r="AG5" s="183">
        <v>0</v>
      </c>
      <c r="AH5" s="183">
        <v>0</v>
      </c>
      <c r="AI5" s="183">
        <v>0</v>
      </c>
      <c r="AJ5" s="183">
        <v>1</v>
      </c>
      <c r="AK5" s="183">
        <v>1</v>
      </c>
      <c r="AL5" s="183">
        <v>0</v>
      </c>
      <c r="AM5" s="183">
        <v>0</v>
      </c>
      <c r="AN5" s="183">
        <v>0</v>
      </c>
      <c r="AO5" s="4" t="str">
        <f t="shared" si="6"/>
        <v>N/A</v>
      </c>
      <c r="AP5" s="30" t="str">
        <f t="shared" si="7"/>
        <v xml:space="preserve">N/A; </v>
      </c>
      <c r="AQ5" s="182">
        <v>0</v>
      </c>
      <c r="AR5" s="182">
        <v>0</v>
      </c>
      <c r="AS5" s="182">
        <v>0</v>
      </c>
      <c r="AT5" s="182">
        <v>0</v>
      </c>
      <c r="AU5" s="182">
        <v>0</v>
      </c>
      <c r="AV5" s="182">
        <v>0</v>
      </c>
      <c r="AW5" s="182">
        <v>1</v>
      </c>
      <c r="AX5" s="3" t="str">
        <f t="shared" si="8"/>
        <v>Data Extraction; Backdoor Access; Remote Code Execution/Download</v>
      </c>
      <c r="AY5" s="4" t="str">
        <f t="shared" si="9"/>
        <v xml:space="preserve">Data Extraction; Backdoor Access; Remote Code Execution/Download; </v>
      </c>
      <c r="AZ5" s="182">
        <v>1</v>
      </c>
      <c r="BA5" s="182">
        <v>0</v>
      </c>
      <c r="BB5" s="182">
        <v>1</v>
      </c>
      <c r="BC5" s="182">
        <v>0</v>
      </c>
      <c r="BD5" s="182">
        <v>1</v>
      </c>
      <c r="BE5" s="182">
        <v>0</v>
      </c>
      <c r="BF5" s="182">
        <v>0</v>
      </c>
      <c r="BG5" s="182">
        <v>0</v>
      </c>
      <c r="BH5" s="182">
        <v>0</v>
      </c>
      <c r="BI5" s="182">
        <v>0</v>
      </c>
      <c r="BJ5" s="4" t="s">
        <v>796</v>
      </c>
      <c r="BK5" s="27" t="s">
        <v>72</v>
      </c>
      <c r="BL5" s="146">
        <f t="shared" si="10"/>
        <v>2020</v>
      </c>
      <c r="BM5" s="62">
        <f t="shared" si="11"/>
        <v>1</v>
      </c>
      <c r="BN5" s="232">
        <v>3</v>
      </c>
      <c r="BO5" s="232">
        <v>2</v>
      </c>
      <c r="BP5" s="30">
        <f t="shared" si="12"/>
        <v>0</v>
      </c>
      <c r="BQ5" s="30">
        <v>1</v>
      </c>
    </row>
    <row r="6" spans="1:69" ht="32">
      <c r="A6" s="241">
        <v>44166</v>
      </c>
      <c r="B6" t="s">
        <v>880</v>
      </c>
      <c r="C6" s="176" t="s">
        <v>66</v>
      </c>
      <c r="D6" s="249" t="s">
        <v>881</v>
      </c>
      <c r="E6" s="258" t="s">
        <v>882</v>
      </c>
      <c r="F6" s="128" t="s">
        <v>883</v>
      </c>
      <c r="G6" s="128" t="s">
        <v>880</v>
      </c>
      <c r="H6" s="128" t="s">
        <v>884</v>
      </c>
      <c r="I6" s="25" t="str">
        <f t="shared" si="0"/>
        <v>3rd Party Application</v>
      </c>
      <c r="J6" s="3" t="str">
        <f t="shared" si="1"/>
        <v xml:space="preserve">3rd Party Application, </v>
      </c>
      <c r="K6" s="182">
        <v>0</v>
      </c>
      <c r="L6" s="182">
        <v>0</v>
      </c>
      <c r="M6" s="182">
        <v>1</v>
      </c>
      <c r="N6" s="182">
        <v>0</v>
      </c>
      <c r="O6" s="182">
        <v>0</v>
      </c>
      <c r="P6" s="182">
        <v>0</v>
      </c>
      <c r="Q6" s="182">
        <v>0</v>
      </c>
      <c r="R6" s="4" t="str">
        <f t="shared" si="2"/>
        <v>Unknown, Other, or N/A</v>
      </c>
      <c r="S6" s="3" t="str">
        <f t="shared" si="3"/>
        <v xml:space="preserve">Unknown, Other, or N/A; </v>
      </c>
      <c r="T6" s="183">
        <v>0</v>
      </c>
      <c r="U6" s="183">
        <v>0</v>
      </c>
      <c r="V6" s="183">
        <v>0</v>
      </c>
      <c r="W6" s="183">
        <v>0</v>
      </c>
      <c r="X6" s="183">
        <v>0</v>
      </c>
      <c r="Y6" s="183">
        <v>0</v>
      </c>
      <c r="Z6" s="183">
        <v>1</v>
      </c>
      <c r="AA6" s="4" t="str">
        <f t="shared" si="4"/>
        <v>Supply Chain Service Provider</v>
      </c>
      <c r="AB6" s="4" t="str">
        <f t="shared" si="5"/>
        <v xml:space="preserve">Supply Chain Service Provider; </v>
      </c>
      <c r="AC6" s="183">
        <v>0</v>
      </c>
      <c r="AD6" s="183">
        <v>0</v>
      </c>
      <c r="AE6" s="183">
        <v>0</v>
      </c>
      <c r="AF6" s="183">
        <v>0</v>
      </c>
      <c r="AG6" s="183">
        <v>0</v>
      </c>
      <c r="AH6" s="183">
        <v>0</v>
      </c>
      <c r="AI6" s="183">
        <v>0</v>
      </c>
      <c r="AJ6" s="183">
        <v>0</v>
      </c>
      <c r="AK6" s="183">
        <v>0</v>
      </c>
      <c r="AL6" s="183">
        <v>0</v>
      </c>
      <c r="AM6" s="183">
        <v>1</v>
      </c>
      <c r="AN6" s="183">
        <v>0</v>
      </c>
      <c r="AO6" s="4" t="str">
        <f t="shared" si="6"/>
        <v>N/A</v>
      </c>
      <c r="AP6" s="30" t="str">
        <f t="shared" si="7"/>
        <v xml:space="preserve">N/A; </v>
      </c>
      <c r="AQ6" s="182">
        <v>0</v>
      </c>
      <c r="AR6" s="182">
        <v>0</v>
      </c>
      <c r="AS6" s="182">
        <v>0</v>
      </c>
      <c r="AT6" s="182">
        <v>0</v>
      </c>
      <c r="AU6" s="182">
        <v>0</v>
      </c>
      <c r="AV6" s="182">
        <v>0</v>
      </c>
      <c r="AW6" s="182">
        <v>1</v>
      </c>
      <c r="AX6" s="3" t="str">
        <f t="shared" si="8"/>
        <v>Data Extraction</v>
      </c>
      <c r="AY6" s="4" t="str">
        <f t="shared" si="9"/>
        <v xml:space="preserve">Data Extraction; </v>
      </c>
      <c r="AZ6" s="182">
        <v>1</v>
      </c>
      <c r="BA6" s="182">
        <v>0</v>
      </c>
      <c r="BB6" s="182">
        <v>0</v>
      </c>
      <c r="BC6" s="182">
        <v>0</v>
      </c>
      <c r="BD6" s="182">
        <v>0</v>
      </c>
      <c r="BE6" s="182">
        <v>0</v>
      </c>
      <c r="BF6" s="182">
        <v>0</v>
      </c>
      <c r="BG6" s="182">
        <v>0</v>
      </c>
      <c r="BH6" s="182">
        <v>0</v>
      </c>
      <c r="BI6" s="182">
        <v>0</v>
      </c>
      <c r="BJ6" s="26" t="s">
        <v>885</v>
      </c>
      <c r="BK6" s="27" t="s">
        <v>86</v>
      </c>
      <c r="BL6" s="146">
        <f t="shared" si="10"/>
        <v>2020</v>
      </c>
      <c r="BM6" s="62">
        <f t="shared" si="11"/>
        <v>1</v>
      </c>
      <c r="BN6" s="268">
        <v>3</v>
      </c>
      <c r="BO6" s="268">
        <v>1</v>
      </c>
      <c r="BP6" s="30">
        <f t="shared" si="12"/>
        <v>0</v>
      </c>
      <c r="BQ6" s="30">
        <v>2</v>
      </c>
    </row>
    <row r="7" spans="1:69">
      <c r="A7" s="55">
        <v>44628</v>
      </c>
      <c r="B7" t="s">
        <v>1078</v>
      </c>
      <c r="C7" s="128" t="s">
        <v>112</v>
      </c>
      <c r="D7" s="128" t="s">
        <v>1079</v>
      </c>
      <c r="E7" s="128" t="s">
        <v>1080</v>
      </c>
      <c r="F7" s="56" t="s">
        <v>1081</v>
      </c>
      <c r="G7" s="56" t="s">
        <v>1082</v>
      </c>
      <c r="H7" s="56" t="s">
        <v>1083</v>
      </c>
      <c r="I7" s="25" t="str">
        <f t="shared" si="0"/>
        <v>3rd Party Application</v>
      </c>
      <c r="J7" s="3" t="str">
        <f t="shared" si="1"/>
        <v xml:space="preserve">3rd Party Application, </v>
      </c>
      <c r="K7" s="182">
        <v>0</v>
      </c>
      <c r="L7" s="182">
        <v>0</v>
      </c>
      <c r="M7" s="182">
        <v>1</v>
      </c>
      <c r="N7" s="182">
        <v>0</v>
      </c>
      <c r="O7" s="182">
        <v>0</v>
      </c>
      <c r="P7" s="182">
        <v>0</v>
      </c>
      <c r="Q7" s="182">
        <v>0</v>
      </c>
      <c r="R7" s="4" t="str">
        <f t="shared" si="2"/>
        <v>Unknown, Other, or N/A</v>
      </c>
      <c r="S7" s="3" t="str">
        <f t="shared" si="3"/>
        <v xml:space="preserve">Unknown, Other, or N/A; </v>
      </c>
      <c r="T7" s="183">
        <v>0</v>
      </c>
      <c r="U7" s="183">
        <v>0</v>
      </c>
      <c r="V7" s="183">
        <v>0</v>
      </c>
      <c r="W7" s="183">
        <v>0</v>
      </c>
      <c r="X7" s="183">
        <v>0</v>
      </c>
      <c r="Y7" s="183">
        <v>0</v>
      </c>
      <c r="Z7" s="183">
        <v>1</v>
      </c>
      <c r="AA7" s="4" t="str">
        <f t="shared" si="4"/>
        <v>Supply Chain Service Provider</v>
      </c>
      <c r="AB7" s="4" t="str">
        <f t="shared" si="5"/>
        <v xml:space="preserve">Supply Chain Service Provider; </v>
      </c>
      <c r="AC7" s="183">
        <v>0</v>
      </c>
      <c r="AD7" s="183">
        <v>0</v>
      </c>
      <c r="AE7" s="183">
        <v>0</v>
      </c>
      <c r="AF7" s="183">
        <v>0</v>
      </c>
      <c r="AG7" s="183">
        <v>0</v>
      </c>
      <c r="AH7" s="183">
        <v>0</v>
      </c>
      <c r="AI7" s="183">
        <v>0</v>
      </c>
      <c r="AJ7" s="183">
        <v>0</v>
      </c>
      <c r="AK7" s="183">
        <v>0</v>
      </c>
      <c r="AL7" s="183">
        <v>0</v>
      </c>
      <c r="AM7" s="183">
        <v>1</v>
      </c>
      <c r="AN7" s="183">
        <v>0</v>
      </c>
      <c r="AO7" s="4" t="str">
        <f t="shared" si="6"/>
        <v>Credential Theft; Default Password</v>
      </c>
      <c r="AP7" s="30" t="str">
        <f t="shared" si="7"/>
        <v xml:space="preserve">Credential Theft; Default Password; </v>
      </c>
      <c r="AQ7" s="182">
        <v>1</v>
      </c>
      <c r="AR7" s="182">
        <v>0</v>
      </c>
      <c r="AS7" s="182">
        <v>0</v>
      </c>
      <c r="AT7" s="182">
        <v>0</v>
      </c>
      <c r="AU7" s="182">
        <v>1</v>
      </c>
      <c r="AV7" s="182">
        <v>0</v>
      </c>
      <c r="AW7" s="182">
        <v>0</v>
      </c>
      <c r="AX7" s="3" t="str">
        <f t="shared" si="8"/>
        <v>Data Extraction; Physical Systems; Backdoor Access; Data Damage</v>
      </c>
      <c r="AY7" s="4" t="str">
        <f t="shared" si="9"/>
        <v xml:space="preserve">Data Extraction; Physical Systems; Backdoor Access; Data Damage; </v>
      </c>
      <c r="AZ7" s="182">
        <v>1</v>
      </c>
      <c r="BA7" s="182">
        <v>1</v>
      </c>
      <c r="BB7" s="182">
        <v>1</v>
      </c>
      <c r="BC7" s="182">
        <v>0</v>
      </c>
      <c r="BD7" s="182">
        <v>0</v>
      </c>
      <c r="BE7" s="182">
        <v>0</v>
      </c>
      <c r="BF7" s="182">
        <v>0</v>
      </c>
      <c r="BG7" s="182">
        <v>0</v>
      </c>
      <c r="BH7" s="182">
        <v>1</v>
      </c>
      <c r="BI7" s="182">
        <v>0</v>
      </c>
      <c r="BJ7" s="61" t="s">
        <v>45</v>
      </c>
      <c r="BK7" s="62" t="s">
        <v>292</v>
      </c>
      <c r="BL7" s="146">
        <f t="shared" si="10"/>
        <v>2022</v>
      </c>
      <c r="BM7" s="62">
        <f t="shared" si="11"/>
        <v>1</v>
      </c>
      <c r="BN7" s="269">
        <v>3</v>
      </c>
      <c r="BO7" s="269">
        <v>5</v>
      </c>
      <c r="BP7" s="30">
        <f t="shared" si="12"/>
        <v>0</v>
      </c>
      <c r="BQ7" s="30">
        <v>4</v>
      </c>
    </row>
    <row r="8" spans="1:69" ht="16">
      <c r="A8" s="55">
        <v>44271</v>
      </c>
      <c r="B8" s="66" t="s">
        <v>937</v>
      </c>
      <c r="C8" s="56" t="s">
        <v>66</v>
      </c>
      <c r="D8" s="141" t="s">
        <v>938</v>
      </c>
      <c r="E8" s="57" t="s">
        <v>939</v>
      </c>
      <c r="F8" s="56" t="s">
        <v>940</v>
      </c>
      <c r="G8" s="56" t="s">
        <v>941</v>
      </c>
      <c r="H8" s="56" t="s">
        <v>942</v>
      </c>
      <c r="I8" s="25" t="str">
        <f t="shared" si="0"/>
        <v>1st Party OS/Applications</v>
      </c>
      <c r="J8" s="3" t="str">
        <f t="shared" si="1"/>
        <v xml:space="preserve">1st Party OS/Applications, </v>
      </c>
      <c r="K8" s="182">
        <v>1</v>
      </c>
      <c r="L8" s="182">
        <v>0</v>
      </c>
      <c r="M8" s="182">
        <v>0</v>
      </c>
      <c r="N8" s="182">
        <v>0</v>
      </c>
      <c r="O8" s="182">
        <v>0</v>
      </c>
      <c r="P8" s="182">
        <v>0</v>
      </c>
      <c r="Q8" s="182">
        <v>0</v>
      </c>
      <c r="R8" s="4" t="str">
        <f t="shared" si="2"/>
        <v>Unknown, Other, or N/A</v>
      </c>
      <c r="S8" s="3" t="str">
        <f t="shared" si="3"/>
        <v xml:space="preserve">Unknown, Other, or N/A; </v>
      </c>
      <c r="T8" s="183">
        <v>0</v>
      </c>
      <c r="U8" s="183">
        <v>0</v>
      </c>
      <c r="V8" s="183">
        <v>0</v>
      </c>
      <c r="W8" s="183">
        <v>0</v>
      </c>
      <c r="X8" s="183">
        <v>0</v>
      </c>
      <c r="Y8" s="183">
        <v>0</v>
      </c>
      <c r="Z8" s="183">
        <v>1</v>
      </c>
      <c r="AA8" s="4" t="str">
        <f t="shared" si="4"/>
        <v>Hijacked Updates</v>
      </c>
      <c r="AB8" s="4" t="str">
        <f t="shared" si="5"/>
        <v xml:space="preserve">Hijacked Updates; </v>
      </c>
      <c r="AC8" s="183">
        <v>0</v>
      </c>
      <c r="AD8" s="183">
        <v>1</v>
      </c>
      <c r="AE8" s="183">
        <v>0</v>
      </c>
      <c r="AF8" s="183">
        <v>0</v>
      </c>
      <c r="AG8" s="183">
        <v>0</v>
      </c>
      <c r="AH8" s="183">
        <v>0</v>
      </c>
      <c r="AI8" s="183">
        <v>0</v>
      </c>
      <c r="AJ8" s="183">
        <v>0</v>
      </c>
      <c r="AK8" s="183">
        <v>0</v>
      </c>
      <c r="AL8" s="183">
        <v>0</v>
      </c>
      <c r="AM8" s="183">
        <v>0</v>
      </c>
      <c r="AN8" s="183">
        <v>0</v>
      </c>
      <c r="AO8" s="4" t="str">
        <f t="shared" si="6"/>
        <v>N/A</v>
      </c>
      <c r="AP8" s="30" t="str">
        <f t="shared" si="7"/>
        <v xml:space="preserve">N/A; </v>
      </c>
      <c r="AQ8" s="182">
        <v>0</v>
      </c>
      <c r="AR8" s="182">
        <v>0</v>
      </c>
      <c r="AS8" s="182">
        <v>0</v>
      </c>
      <c r="AT8" s="182">
        <v>0</v>
      </c>
      <c r="AU8" s="182">
        <v>0</v>
      </c>
      <c r="AV8" s="182">
        <v>0</v>
      </c>
      <c r="AW8" s="182">
        <v>1</v>
      </c>
      <c r="AX8" s="3" t="str">
        <f t="shared" si="8"/>
        <v>Remote Code Execution/Download</v>
      </c>
      <c r="AY8" s="4" t="str">
        <f t="shared" si="9"/>
        <v xml:space="preserve">Remote Code Execution/Download; </v>
      </c>
      <c r="AZ8" s="182">
        <v>0</v>
      </c>
      <c r="BA8" s="182">
        <v>0</v>
      </c>
      <c r="BB8" s="182">
        <v>0</v>
      </c>
      <c r="BC8" s="182">
        <v>0</v>
      </c>
      <c r="BD8" s="182">
        <v>1</v>
      </c>
      <c r="BE8" s="182">
        <v>0</v>
      </c>
      <c r="BF8" s="182">
        <v>0</v>
      </c>
      <c r="BG8" s="182">
        <v>0</v>
      </c>
      <c r="BH8" s="182">
        <v>0</v>
      </c>
      <c r="BI8" s="182">
        <v>0</v>
      </c>
      <c r="BJ8" s="61" t="s">
        <v>79</v>
      </c>
      <c r="BK8" s="27" t="s">
        <v>79</v>
      </c>
      <c r="BL8" s="146">
        <f t="shared" si="10"/>
        <v>2021</v>
      </c>
      <c r="BM8" s="62">
        <f t="shared" si="11"/>
        <v>1</v>
      </c>
      <c r="BN8" s="268">
        <v>2</v>
      </c>
      <c r="BO8" s="268">
        <v>1</v>
      </c>
      <c r="BP8" s="30">
        <f t="shared" si="12"/>
        <v>0</v>
      </c>
      <c r="BQ8" s="30">
        <v>3</v>
      </c>
    </row>
    <row r="9" spans="1:69">
      <c r="A9" s="1">
        <v>41091</v>
      </c>
      <c r="B9" s="30" t="s">
        <v>118</v>
      </c>
      <c r="C9" s="2" t="s">
        <v>66</v>
      </c>
      <c r="D9" s="24" t="s">
        <v>119</v>
      </c>
      <c r="E9" s="43" t="s">
        <v>120</v>
      </c>
      <c r="F9" s="25" t="s">
        <v>121</v>
      </c>
      <c r="G9" s="25" t="s">
        <v>122</v>
      </c>
      <c r="H9" s="25" t="s">
        <v>123</v>
      </c>
      <c r="I9" s="25" t="str">
        <f t="shared" si="0"/>
        <v>3rd Party Application</v>
      </c>
      <c r="J9" s="3" t="str">
        <f t="shared" si="1"/>
        <v xml:space="preserve">3rd Party Application, </v>
      </c>
      <c r="K9" s="182">
        <v>0</v>
      </c>
      <c r="L9" s="182">
        <v>0</v>
      </c>
      <c r="M9" s="182">
        <v>1</v>
      </c>
      <c r="N9" s="182">
        <v>0</v>
      </c>
      <c r="O9" s="182">
        <v>0</v>
      </c>
      <c r="P9" s="182">
        <v>0</v>
      </c>
      <c r="Q9" s="182">
        <v>0</v>
      </c>
      <c r="R9" s="4" t="str">
        <f t="shared" si="2"/>
        <v>Stolen/Purchased Certificate</v>
      </c>
      <c r="S9" s="3" t="str">
        <f t="shared" si="3"/>
        <v xml:space="preserve">Stolen/Purchased Certificate; </v>
      </c>
      <c r="T9" s="183">
        <v>1</v>
      </c>
      <c r="U9" s="183">
        <v>0</v>
      </c>
      <c r="V9" s="183">
        <v>0</v>
      </c>
      <c r="W9" s="183">
        <v>0</v>
      </c>
      <c r="X9" s="183">
        <v>0</v>
      </c>
      <c r="Y9" s="183">
        <v>0</v>
      </c>
      <c r="Z9" s="183">
        <v>0</v>
      </c>
      <c r="AA9" s="4" t="str">
        <f t="shared" si="4"/>
        <v>Hijacked Updates</v>
      </c>
      <c r="AB9" s="4" t="str">
        <f t="shared" si="5"/>
        <v xml:space="preserve">Hijacked Updates; </v>
      </c>
      <c r="AC9" s="183">
        <v>0</v>
      </c>
      <c r="AD9" s="183">
        <v>1</v>
      </c>
      <c r="AE9" s="183">
        <v>0</v>
      </c>
      <c r="AF9" s="183">
        <v>0</v>
      </c>
      <c r="AG9" s="183">
        <v>0</v>
      </c>
      <c r="AH9" s="183">
        <v>0</v>
      </c>
      <c r="AI9" s="183">
        <v>0</v>
      </c>
      <c r="AJ9" s="183">
        <v>0</v>
      </c>
      <c r="AK9" s="183">
        <v>0</v>
      </c>
      <c r="AL9" s="183">
        <v>0</v>
      </c>
      <c r="AM9" s="183">
        <v>0</v>
      </c>
      <c r="AN9" s="183">
        <v>0</v>
      </c>
      <c r="AO9" s="4" t="str">
        <f t="shared" si="6"/>
        <v>N/A</v>
      </c>
      <c r="AP9" s="30" t="str">
        <f t="shared" si="7"/>
        <v xml:space="preserve">N/A; </v>
      </c>
      <c r="AQ9" s="182">
        <v>0</v>
      </c>
      <c r="AR9" s="182">
        <v>0</v>
      </c>
      <c r="AS9" s="182">
        <v>0</v>
      </c>
      <c r="AT9" s="182">
        <v>0</v>
      </c>
      <c r="AU9" s="182">
        <v>0</v>
      </c>
      <c r="AV9" s="182">
        <v>0</v>
      </c>
      <c r="AW9" s="182">
        <v>1</v>
      </c>
      <c r="AX9" s="3" t="str">
        <f t="shared" si="8"/>
        <v>Data Extraction</v>
      </c>
      <c r="AY9" s="4" t="str">
        <f t="shared" si="9"/>
        <v xml:space="preserve">Data Extraction; </v>
      </c>
      <c r="AZ9" s="183">
        <v>1</v>
      </c>
      <c r="BA9" s="183">
        <v>0</v>
      </c>
      <c r="BB9" s="183">
        <v>0</v>
      </c>
      <c r="BC9" s="183">
        <v>0</v>
      </c>
      <c r="BD9" s="183">
        <v>0</v>
      </c>
      <c r="BE9" s="183">
        <v>0</v>
      </c>
      <c r="BF9" s="183">
        <v>0</v>
      </c>
      <c r="BG9" s="183">
        <v>0</v>
      </c>
      <c r="BH9" s="183">
        <v>0</v>
      </c>
      <c r="BI9" s="183">
        <v>0</v>
      </c>
      <c r="BJ9" s="26" t="s">
        <v>79</v>
      </c>
      <c r="BK9" s="27" t="s">
        <v>72</v>
      </c>
      <c r="BL9" s="146">
        <f t="shared" si="10"/>
        <v>2012</v>
      </c>
      <c r="BM9" s="62">
        <f t="shared" si="11"/>
        <v>1</v>
      </c>
      <c r="BN9" s="232">
        <v>3</v>
      </c>
      <c r="BO9" s="232">
        <v>2</v>
      </c>
      <c r="BP9" s="30">
        <f t="shared" si="12"/>
        <v>0</v>
      </c>
      <c r="BQ9" s="30">
        <v>0</v>
      </c>
    </row>
    <row r="10" spans="1:69">
      <c r="A10" s="1">
        <v>43350</v>
      </c>
      <c r="B10" s="30" t="s">
        <v>503</v>
      </c>
      <c r="C10" s="2" t="s">
        <v>66</v>
      </c>
      <c r="D10" s="24" t="s">
        <v>504</v>
      </c>
      <c r="E10" s="43" t="s">
        <v>505</v>
      </c>
      <c r="F10" s="25" t="s">
        <v>506</v>
      </c>
      <c r="G10" s="25" t="s">
        <v>232</v>
      </c>
      <c r="H10" s="25" t="s">
        <v>507</v>
      </c>
      <c r="I10" s="25" t="str">
        <f t="shared" si="0"/>
        <v>Attacker Application</v>
      </c>
      <c r="J10" s="3" t="str">
        <f t="shared" si="1"/>
        <v xml:space="preserve">Attacker Application, </v>
      </c>
      <c r="K10" s="182">
        <v>0</v>
      </c>
      <c r="L10" s="182">
        <v>0</v>
      </c>
      <c r="M10" s="182">
        <v>0</v>
      </c>
      <c r="N10" s="182">
        <v>0</v>
      </c>
      <c r="O10" s="182">
        <v>0</v>
      </c>
      <c r="P10" s="182">
        <v>1</v>
      </c>
      <c r="Q10" s="182">
        <v>0</v>
      </c>
      <c r="R10" s="4" t="str">
        <f t="shared" si="2"/>
        <v>Self-signed/Unsigned</v>
      </c>
      <c r="S10" s="3" t="str">
        <f t="shared" si="3"/>
        <v xml:space="preserve">Self-signed/Unsigned; </v>
      </c>
      <c r="T10" s="183">
        <v>0</v>
      </c>
      <c r="U10" s="183">
        <v>0</v>
      </c>
      <c r="V10" s="183">
        <v>0</v>
      </c>
      <c r="W10" s="183">
        <v>0</v>
      </c>
      <c r="X10" s="183">
        <v>1</v>
      </c>
      <c r="Y10" s="183">
        <v>0</v>
      </c>
      <c r="Z10" s="183">
        <v>0</v>
      </c>
      <c r="AA10" s="4" t="str">
        <f t="shared" si="4"/>
        <v>Proprietary Application Store</v>
      </c>
      <c r="AB10" s="4" t="str">
        <f t="shared" si="5"/>
        <v xml:space="preserve">Proprietary Application Store; </v>
      </c>
      <c r="AC10" s="183">
        <v>0</v>
      </c>
      <c r="AD10" s="183">
        <v>0</v>
      </c>
      <c r="AE10" s="183">
        <v>1</v>
      </c>
      <c r="AF10" s="183">
        <v>0</v>
      </c>
      <c r="AG10" s="183">
        <v>0</v>
      </c>
      <c r="AH10" s="183">
        <v>0</v>
      </c>
      <c r="AI10" s="183">
        <v>0</v>
      </c>
      <c r="AJ10" s="183">
        <v>0</v>
      </c>
      <c r="AK10" s="183">
        <v>0</v>
      </c>
      <c r="AL10" s="183">
        <v>0</v>
      </c>
      <c r="AM10" s="183">
        <v>0</v>
      </c>
      <c r="AN10" s="183">
        <v>0</v>
      </c>
      <c r="AO10" s="4" t="str">
        <f t="shared" si="6"/>
        <v>N/A</v>
      </c>
      <c r="AP10" s="30" t="str">
        <f t="shared" si="7"/>
        <v xml:space="preserve">N/A; </v>
      </c>
      <c r="AQ10" s="182">
        <v>0</v>
      </c>
      <c r="AR10" s="182">
        <v>0</v>
      </c>
      <c r="AS10" s="182">
        <v>0</v>
      </c>
      <c r="AT10" s="182">
        <v>0</v>
      </c>
      <c r="AU10" s="182">
        <v>0</v>
      </c>
      <c r="AV10" s="182">
        <v>0</v>
      </c>
      <c r="AW10" s="182">
        <v>1</v>
      </c>
      <c r="AX10" s="3" t="str">
        <f t="shared" si="8"/>
        <v>Data Extraction</v>
      </c>
      <c r="AY10" s="4" t="str">
        <f t="shared" si="9"/>
        <v xml:space="preserve">Data Extraction; </v>
      </c>
      <c r="AZ10" s="183">
        <v>1</v>
      </c>
      <c r="BA10" s="183">
        <v>0</v>
      </c>
      <c r="BB10" s="183">
        <v>0</v>
      </c>
      <c r="BC10" s="183">
        <v>0</v>
      </c>
      <c r="BD10" s="183">
        <v>0</v>
      </c>
      <c r="BE10" s="183">
        <v>0</v>
      </c>
      <c r="BF10" s="183">
        <v>0</v>
      </c>
      <c r="BG10" s="183">
        <v>0</v>
      </c>
      <c r="BH10" s="183">
        <v>0</v>
      </c>
      <c r="BI10" s="183">
        <v>0</v>
      </c>
      <c r="BJ10" s="26" t="s">
        <v>508</v>
      </c>
      <c r="BK10" s="27" t="s">
        <v>79</v>
      </c>
      <c r="BL10" s="146">
        <f t="shared" si="10"/>
        <v>2018</v>
      </c>
      <c r="BM10" s="62">
        <f t="shared" si="11"/>
        <v>0</v>
      </c>
      <c r="BN10" s="232">
        <v>2</v>
      </c>
      <c r="BO10" s="232">
        <v>0</v>
      </c>
      <c r="BP10" s="30">
        <f t="shared" si="12"/>
        <v>1</v>
      </c>
      <c r="BQ10" s="30">
        <v>0</v>
      </c>
    </row>
    <row r="11" spans="1:69" ht="16">
      <c r="A11" s="55">
        <v>43532</v>
      </c>
      <c r="B11" s="66" t="s">
        <v>572</v>
      </c>
      <c r="C11" s="56" t="s">
        <v>66</v>
      </c>
      <c r="D11" s="24" t="s">
        <v>573</v>
      </c>
      <c r="E11" s="57" t="s">
        <v>574</v>
      </c>
      <c r="F11" s="56" t="s">
        <v>575</v>
      </c>
      <c r="G11" s="56" t="s">
        <v>576</v>
      </c>
      <c r="H11" s="56" t="s">
        <v>577</v>
      </c>
      <c r="I11" s="25" t="str">
        <f t="shared" si="0"/>
        <v>OSS</v>
      </c>
      <c r="J11" s="3" t="str">
        <f t="shared" si="1"/>
        <v xml:space="preserve">OSS, </v>
      </c>
      <c r="K11" s="182">
        <v>0</v>
      </c>
      <c r="L11" s="182">
        <v>0</v>
      </c>
      <c r="M11" s="182">
        <v>0</v>
      </c>
      <c r="N11" s="182">
        <v>0</v>
      </c>
      <c r="O11" s="182">
        <v>1</v>
      </c>
      <c r="P11" s="182">
        <v>0</v>
      </c>
      <c r="Q11" s="182">
        <v>0</v>
      </c>
      <c r="R11" s="4" t="str">
        <f t="shared" si="2"/>
        <v>Self-signed/Unsigned</v>
      </c>
      <c r="S11" s="3" t="str">
        <f t="shared" si="3"/>
        <v xml:space="preserve">Self-signed/Unsigned; </v>
      </c>
      <c r="T11" s="183">
        <v>0</v>
      </c>
      <c r="U11" s="183">
        <v>0</v>
      </c>
      <c r="V11" s="183">
        <v>0</v>
      </c>
      <c r="W11" s="183">
        <v>0</v>
      </c>
      <c r="X11" s="183">
        <v>1</v>
      </c>
      <c r="Y11" s="183">
        <v>0</v>
      </c>
      <c r="Z11" s="183">
        <v>0</v>
      </c>
      <c r="AA11" s="4" t="str">
        <f t="shared" si="4"/>
        <v>Open Source Dependency</v>
      </c>
      <c r="AB11" s="4" t="str">
        <f t="shared" si="5"/>
        <v xml:space="preserve">Open Source Dependency; </v>
      </c>
      <c r="AC11" s="183">
        <v>0</v>
      </c>
      <c r="AD11" s="183">
        <v>0</v>
      </c>
      <c r="AE11" s="183">
        <v>0</v>
      </c>
      <c r="AF11" s="183">
        <v>0</v>
      </c>
      <c r="AG11" s="183">
        <v>1</v>
      </c>
      <c r="AH11" s="183">
        <v>0</v>
      </c>
      <c r="AI11" s="183">
        <v>0</v>
      </c>
      <c r="AJ11" s="183">
        <v>0</v>
      </c>
      <c r="AK11" s="183">
        <v>0</v>
      </c>
      <c r="AL11" s="183">
        <v>0</v>
      </c>
      <c r="AM11" s="183">
        <v>0</v>
      </c>
      <c r="AN11" s="183">
        <v>0</v>
      </c>
      <c r="AO11" s="4" t="str">
        <f t="shared" si="6"/>
        <v>Credential Theft</v>
      </c>
      <c r="AP11" s="30" t="str">
        <f t="shared" si="7"/>
        <v xml:space="preserve">Credential Theft; </v>
      </c>
      <c r="AQ11" s="182">
        <v>1</v>
      </c>
      <c r="AR11" s="182">
        <v>0</v>
      </c>
      <c r="AS11" s="182">
        <v>0</v>
      </c>
      <c r="AT11" s="182">
        <v>0</v>
      </c>
      <c r="AU11" s="182">
        <v>0</v>
      </c>
      <c r="AV11" s="182">
        <v>0</v>
      </c>
      <c r="AW11" s="182">
        <v>0</v>
      </c>
      <c r="AX11" s="3" t="str">
        <f t="shared" si="8"/>
        <v>Data Extraction; Payment Diversion</v>
      </c>
      <c r="AY11" s="4" t="str">
        <f t="shared" si="9"/>
        <v xml:space="preserve">Data Extraction; Payment Diversion; </v>
      </c>
      <c r="AZ11" s="183">
        <v>1</v>
      </c>
      <c r="BA11" s="183">
        <v>0</v>
      </c>
      <c r="BB11" s="183">
        <v>0</v>
      </c>
      <c r="BC11" s="183">
        <v>0</v>
      </c>
      <c r="BD11" s="183">
        <v>0</v>
      </c>
      <c r="BE11" s="183">
        <v>0</v>
      </c>
      <c r="BF11" s="183">
        <v>1</v>
      </c>
      <c r="BG11" s="183">
        <v>0</v>
      </c>
      <c r="BH11" s="183">
        <v>0</v>
      </c>
      <c r="BI11" s="183">
        <v>0</v>
      </c>
      <c r="BJ11" s="61" t="s">
        <v>79</v>
      </c>
      <c r="BK11" s="27" t="s">
        <v>79</v>
      </c>
      <c r="BL11" s="146">
        <f t="shared" si="10"/>
        <v>2019</v>
      </c>
      <c r="BM11" s="62">
        <f t="shared" si="11"/>
        <v>0</v>
      </c>
      <c r="BN11" s="232">
        <v>2</v>
      </c>
      <c r="BO11" s="232">
        <v>1</v>
      </c>
      <c r="BP11" s="30">
        <f t="shared" si="12"/>
        <v>0</v>
      </c>
      <c r="BQ11" s="30">
        <v>1</v>
      </c>
    </row>
    <row r="12" spans="1:69" ht="16">
      <c r="A12" s="55">
        <v>44173</v>
      </c>
      <c r="B12" s="66" t="s">
        <v>886</v>
      </c>
      <c r="C12" s="56" t="s">
        <v>112</v>
      </c>
      <c r="D12" s="141" t="s">
        <v>887</v>
      </c>
      <c r="E12" s="57" t="s">
        <v>888</v>
      </c>
      <c r="F12" s="56" t="s">
        <v>889</v>
      </c>
      <c r="G12" s="25" t="s">
        <v>890</v>
      </c>
      <c r="H12" s="25" t="s">
        <v>891</v>
      </c>
      <c r="I12" s="25" t="str">
        <f t="shared" si="0"/>
        <v>OSS</v>
      </c>
      <c r="J12" s="3" t="str">
        <f t="shared" si="1"/>
        <v xml:space="preserve">OSS, </v>
      </c>
      <c r="K12" s="182">
        <v>0</v>
      </c>
      <c r="L12" s="182">
        <v>0</v>
      </c>
      <c r="M12" s="182">
        <v>0</v>
      </c>
      <c r="N12" s="182">
        <v>0</v>
      </c>
      <c r="O12" s="182">
        <v>1</v>
      </c>
      <c r="P12" s="182">
        <v>0</v>
      </c>
      <c r="Q12" s="182">
        <v>0</v>
      </c>
      <c r="R12" s="4" t="str">
        <f t="shared" si="2"/>
        <v>Unknown, Other, or N/A</v>
      </c>
      <c r="S12" s="3" t="str">
        <f t="shared" si="3"/>
        <v xml:space="preserve">Unknown, Other, or N/A; </v>
      </c>
      <c r="T12" s="183">
        <v>0</v>
      </c>
      <c r="U12" s="183">
        <v>0</v>
      </c>
      <c r="V12" s="183">
        <v>0</v>
      </c>
      <c r="W12" s="183">
        <v>0</v>
      </c>
      <c r="X12" s="183">
        <v>0</v>
      </c>
      <c r="Y12" s="183">
        <v>0</v>
      </c>
      <c r="Z12" s="183">
        <v>1</v>
      </c>
      <c r="AA12" s="4" t="str">
        <f t="shared" si="4"/>
        <v>Open Source Dependency</v>
      </c>
      <c r="AB12" s="4" t="str">
        <f t="shared" si="5"/>
        <v xml:space="preserve">Open Source Dependency; </v>
      </c>
      <c r="AC12" s="183">
        <v>0</v>
      </c>
      <c r="AD12" s="183">
        <v>0</v>
      </c>
      <c r="AE12" s="183">
        <v>0</v>
      </c>
      <c r="AF12" s="183">
        <v>0</v>
      </c>
      <c r="AG12" s="183">
        <v>1</v>
      </c>
      <c r="AH12" s="183">
        <v>0</v>
      </c>
      <c r="AI12" s="183">
        <v>0</v>
      </c>
      <c r="AJ12" s="183">
        <v>0</v>
      </c>
      <c r="AK12" s="183">
        <v>0</v>
      </c>
      <c r="AL12" s="183">
        <v>0</v>
      </c>
      <c r="AM12" s="183">
        <v>0</v>
      </c>
      <c r="AN12" s="183">
        <v>0</v>
      </c>
      <c r="AO12" s="4" t="str">
        <f t="shared" si="6"/>
        <v>Credential Theft; Code Injection</v>
      </c>
      <c r="AP12" s="30" t="str">
        <f t="shared" si="7"/>
        <v xml:space="preserve">Credential Theft; Code Injection; </v>
      </c>
      <c r="AQ12" s="182">
        <v>1</v>
      </c>
      <c r="AR12" s="182">
        <v>0</v>
      </c>
      <c r="AS12" s="182">
        <v>0</v>
      </c>
      <c r="AT12" s="182">
        <v>0</v>
      </c>
      <c r="AU12" s="182">
        <v>0</v>
      </c>
      <c r="AV12" s="182">
        <v>1</v>
      </c>
      <c r="AW12" s="182">
        <v>0</v>
      </c>
      <c r="AX12" s="3" t="str">
        <f t="shared" si="8"/>
        <v>Data Extraction; Physical Systems; Backdoor Access; Remote Code Execution/Download</v>
      </c>
      <c r="AY12" s="4" t="str">
        <f t="shared" si="9"/>
        <v xml:space="preserve">Data Extraction; Physical Systems; Backdoor Access; Remote Code Execution/Download; </v>
      </c>
      <c r="AZ12" s="182">
        <v>1</v>
      </c>
      <c r="BA12" s="182">
        <v>1</v>
      </c>
      <c r="BB12" s="182">
        <v>1</v>
      </c>
      <c r="BC12" s="182">
        <v>0</v>
      </c>
      <c r="BD12" s="182">
        <v>1</v>
      </c>
      <c r="BE12" s="182">
        <v>0</v>
      </c>
      <c r="BF12" s="182">
        <v>0</v>
      </c>
      <c r="BG12" s="182">
        <v>0</v>
      </c>
      <c r="BH12" s="182">
        <v>0</v>
      </c>
      <c r="BI12" s="182">
        <v>0</v>
      </c>
      <c r="BJ12" s="26" t="s">
        <v>45</v>
      </c>
      <c r="BK12" s="27" t="s">
        <v>45</v>
      </c>
      <c r="BL12" s="146">
        <f t="shared" si="10"/>
        <v>2020</v>
      </c>
      <c r="BM12" s="62">
        <f t="shared" si="11"/>
        <v>0</v>
      </c>
      <c r="BN12" s="232">
        <v>3</v>
      </c>
      <c r="BO12" s="232">
        <v>4</v>
      </c>
      <c r="BP12" s="30">
        <f t="shared" si="12"/>
        <v>0</v>
      </c>
      <c r="BQ12" s="30">
        <v>1</v>
      </c>
    </row>
    <row r="13" spans="1:69" ht="16">
      <c r="A13" s="55">
        <v>44056</v>
      </c>
      <c r="B13" s="66" t="s">
        <v>831</v>
      </c>
      <c r="C13" s="56" t="s">
        <v>112</v>
      </c>
      <c r="D13" s="24" t="s">
        <v>832</v>
      </c>
      <c r="E13" s="57" t="s">
        <v>833</v>
      </c>
      <c r="F13" s="56" t="s">
        <v>834</v>
      </c>
      <c r="G13" s="56" t="s">
        <v>835</v>
      </c>
      <c r="H13" s="56" t="s">
        <v>836</v>
      </c>
      <c r="I13" s="25" t="str">
        <f t="shared" si="0"/>
        <v>OSS</v>
      </c>
      <c r="J13" s="3" t="str">
        <f t="shared" si="1"/>
        <v xml:space="preserve">OSS, </v>
      </c>
      <c r="K13" s="182">
        <v>0</v>
      </c>
      <c r="L13" s="182">
        <v>0</v>
      </c>
      <c r="M13" s="182">
        <v>0</v>
      </c>
      <c r="N13" s="182">
        <v>0</v>
      </c>
      <c r="O13" s="182">
        <v>1</v>
      </c>
      <c r="P13" s="182">
        <v>0</v>
      </c>
      <c r="Q13" s="182">
        <v>0</v>
      </c>
      <c r="R13" s="4" t="str">
        <f t="shared" si="2"/>
        <v>Unknown, Other, or N/A</v>
      </c>
      <c r="S13" s="3" t="str">
        <f t="shared" si="3"/>
        <v xml:space="preserve">Unknown, Other, or N/A; </v>
      </c>
      <c r="T13" s="183">
        <v>0</v>
      </c>
      <c r="U13" s="183">
        <v>0</v>
      </c>
      <c r="V13" s="183">
        <v>0</v>
      </c>
      <c r="W13" s="183">
        <v>0</v>
      </c>
      <c r="X13" s="183">
        <v>0</v>
      </c>
      <c r="Y13" s="183">
        <v>0</v>
      </c>
      <c r="Z13" s="183">
        <v>1</v>
      </c>
      <c r="AA13" s="4" t="str">
        <f t="shared" si="4"/>
        <v>Open Source Dependency</v>
      </c>
      <c r="AB13" s="4" t="str">
        <f t="shared" si="5"/>
        <v xml:space="preserve">Open Source Dependency; </v>
      </c>
      <c r="AC13" s="183">
        <v>0</v>
      </c>
      <c r="AD13" s="183">
        <v>0</v>
      </c>
      <c r="AE13" s="183">
        <v>0</v>
      </c>
      <c r="AF13" s="183">
        <v>0</v>
      </c>
      <c r="AG13" s="183">
        <v>1</v>
      </c>
      <c r="AH13" s="183">
        <v>0</v>
      </c>
      <c r="AI13" s="183">
        <v>0</v>
      </c>
      <c r="AJ13" s="183">
        <v>0</v>
      </c>
      <c r="AK13" s="183">
        <v>0</v>
      </c>
      <c r="AL13" s="183">
        <v>0</v>
      </c>
      <c r="AM13" s="183">
        <v>0</v>
      </c>
      <c r="AN13" s="183">
        <v>0</v>
      </c>
      <c r="AO13" s="4" t="str">
        <f t="shared" si="6"/>
        <v>Code Injection</v>
      </c>
      <c r="AP13" s="30" t="str">
        <f t="shared" si="7"/>
        <v xml:space="preserve">Code Injection; </v>
      </c>
      <c r="AQ13" s="182">
        <v>0</v>
      </c>
      <c r="AR13" s="182">
        <v>0</v>
      </c>
      <c r="AS13" s="182">
        <v>0</v>
      </c>
      <c r="AT13" s="182">
        <v>0</v>
      </c>
      <c r="AU13" s="182">
        <v>0</v>
      </c>
      <c r="AV13" s="182">
        <v>1</v>
      </c>
      <c r="AW13" s="182">
        <v>0</v>
      </c>
      <c r="AX13" s="3" t="str">
        <f t="shared" si="8"/>
        <v>Backdoor Access; Remote Code Execution/Download</v>
      </c>
      <c r="AY13" s="4" t="str">
        <f t="shared" si="9"/>
        <v xml:space="preserve">Backdoor Access; Remote Code Execution/Download; </v>
      </c>
      <c r="AZ13" s="183">
        <v>0</v>
      </c>
      <c r="BA13" s="183">
        <v>0</v>
      </c>
      <c r="BB13" s="183">
        <v>1</v>
      </c>
      <c r="BC13" s="183">
        <v>0</v>
      </c>
      <c r="BD13" s="183">
        <v>1</v>
      </c>
      <c r="BE13" s="183">
        <v>0</v>
      </c>
      <c r="BF13" s="183">
        <v>0</v>
      </c>
      <c r="BG13" s="183">
        <v>0</v>
      </c>
      <c r="BH13" s="183">
        <v>0</v>
      </c>
      <c r="BI13" s="183">
        <v>0</v>
      </c>
      <c r="BJ13" s="61" t="s">
        <v>45</v>
      </c>
      <c r="BK13" s="62" t="s">
        <v>45</v>
      </c>
      <c r="BL13" s="146">
        <f t="shared" si="10"/>
        <v>2020</v>
      </c>
      <c r="BM13" s="62">
        <f t="shared" si="11"/>
        <v>0</v>
      </c>
      <c r="BN13" s="268">
        <v>3</v>
      </c>
      <c r="BO13" s="268">
        <v>2</v>
      </c>
      <c r="BP13" s="30">
        <v>0</v>
      </c>
      <c r="BQ13" s="30">
        <v>1</v>
      </c>
    </row>
    <row r="14" spans="1:69">
      <c r="A14" s="1">
        <v>43263</v>
      </c>
      <c r="B14" s="30" t="s">
        <v>458</v>
      </c>
      <c r="C14" s="2" t="s">
        <v>112</v>
      </c>
      <c r="D14" s="24" t="s">
        <v>459</v>
      </c>
      <c r="E14" s="43" t="s">
        <v>460</v>
      </c>
      <c r="F14" s="25" t="s">
        <v>461</v>
      </c>
      <c r="G14" s="25" t="s">
        <v>462</v>
      </c>
      <c r="H14" s="25" t="s">
        <v>284</v>
      </c>
      <c r="I14" s="25" t="str">
        <f t="shared" si="0"/>
        <v>1st Party OS/Applications</v>
      </c>
      <c r="J14" s="3" t="str">
        <f t="shared" si="1"/>
        <v xml:space="preserve">1st Party OS/Applications, </v>
      </c>
      <c r="K14" s="182">
        <v>1</v>
      </c>
      <c r="L14" s="182">
        <v>0</v>
      </c>
      <c r="M14" s="182">
        <v>0</v>
      </c>
      <c r="N14" s="182">
        <v>0</v>
      </c>
      <c r="O14" s="182">
        <v>0</v>
      </c>
      <c r="P14" s="182">
        <v>0</v>
      </c>
      <c r="Q14" s="182">
        <v>0</v>
      </c>
      <c r="R14" s="4" t="str">
        <f t="shared" si="2"/>
        <v>Broken Signature System</v>
      </c>
      <c r="S14" s="3" t="str">
        <f t="shared" si="3"/>
        <v xml:space="preserve">Broken Signature System; </v>
      </c>
      <c r="T14" s="183">
        <v>0</v>
      </c>
      <c r="U14" s="183">
        <v>0</v>
      </c>
      <c r="V14" s="183">
        <v>0</v>
      </c>
      <c r="W14" s="183">
        <v>0</v>
      </c>
      <c r="X14" s="183">
        <v>0</v>
      </c>
      <c r="Y14" s="183">
        <v>1</v>
      </c>
      <c r="Z14" s="183">
        <v>0</v>
      </c>
      <c r="AA14" s="4" t="str">
        <f t="shared" si="4"/>
        <v>Supply Chain Service Provider</v>
      </c>
      <c r="AB14" s="4" t="str">
        <f t="shared" si="5"/>
        <v xml:space="preserve">Supply Chain Service Provider; </v>
      </c>
      <c r="AC14" s="183">
        <v>0</v>
      </c>
      <c r="AD14" s="183">
        <v>0</v>
      </c>
      <c r="AE14" s="183">
        <v>0</v>
      </c>
      <c r="AF14" s="183">
        <v>0</v>
      </c>
      <c r="AG14" s="183">
        <v>0</v>
      </c>
      <c r="AH14" s="183">
        <v>0</v>
      </c>
      <c r="AI14" s="183">
        <v>0</v>
      </c>
      <c r="AJ14" s="183">
        <v>0</v>
      </c>
      <c r="AK14" s="183">
        <v>0</v>
      </c>
      <c r="AL14" s="183">
        <v>0</v>
      </c>
      <c r="AM14" s="183">
        <v>1</v>
      </c>
      <c r="AN14" s="183">
        <v>0</v>
      </c>
      <c r="AO14" s="4" t="str">
        <f t="shared" si="6"/>
        <v>Cryptography Error; Code Injection</v>
      </c>
      <c r="AP14" s="30" t="str">
        <f t="shared" si="7"/>
        <v xml:space="preserve">Cryptography Error; Code Injection; </v>
      </c>
      <c r="AQ14" s="182">
        <v>0</v>
      </c>
      <c r="AR14" s="182">
        <v>0</v>
      </c>
      <c r="AS14" s="182">
        <v>1</v>
      </c>
      <c r="AT14" s="182">
        <v>0</v>
      </c>
      <c r="AU14" s="182">
        <v>0</v>
      </c>
      <c r="AV14" s="182">
        <v>1</v>
      </c>
      <c r="AW14" s="182">
        <v>0</v>
      </c>
      <c r="AX14" s="3" t="str">
        <f t="shared" si="8"/>
        <v>Cryptominer</v>
      </c>
      <c r="AY14" s="4" t="str">
        <f t="shared" si="9"/>
        <v xml:space="preserve">Cryptominer; </v>
      </c>
      <c r="AZ14" s="183">
        <v>0</v>
      </c>
      <c r="BA14" s="183">
        <v>0</v>
      </c>
      <c r="BB14" s="183">
        <v>0</v>
      </c>
      <c r="BC14" s="183">
        <v>1</v>
      </c>
      <c r="BD14" s="183">
        <v>0</v>
      </c>
      <c r="BE14" s="183">
        <v>0</v>
      </c>
      <c r="BF14" s="183">
        <v>0</v>
      </c>
      <c r="BG14" s="183">
        <v>0</v>
      </c>
      <c r="BH14" s="183">
        <v>0</v>
      </c>
      <c r="BI14" s="183">
        <v>0</v>
      </c>
      <c r="BJ14" s="26" t="s">
        <v>45</v>
      </c>
      <c r="BK14" s="27" t="s">
        <v>45</v>
      </c>
      <c r="BL14" s="146">
        <f t="shared" si="10"/>
        <v>2018</v>
      </c>
      <c r="BM14" s="62">
        <f t="shared" si="11"/>
        <v>1</v>
      </c>
      <c r="BN14" s="232">
        <v>3</v>
      </c>
      <c r="BO14" s="232">
        <v>3</v>
      </c>
      <c r="BP14" s="30">
        <f t="shared" ref="BP14:BP45" si="13">SUM(AE14:AF14)</f>
        <v>0</v>
      </c>
      <c r="BQ14" s="30">
        <v>0</v>
      </c>
    </row>
    <row r="15" spans="1:69" ht="80">
      <c r="A15" s="241">
        <v>43335</v>
      </c>
      <c r="B15" s="147" t="s">
        <v>496</v>
      </c>
      <c r="C15" s="176" t="s">
        <v>66</v>
      </c>
      <c r="D15" s="249" t="s">
        <v>497</v>
      </c>
      <c r="E15" s="258" t="s">
        <v>498</v>
      </c>
      <c r="F15" s="128" t="s">
        <v>499</v>
      </c>
      <c r="G15" s="128" t="s">
        <v>500</v>
      </c>
      <c r="H15" s="128" t="s">
        <v>501</v>
      </c>
      <c r="I15" s="25" t="str">
        <f t="shared" si="0"/>
        <v>Attacker Application</v>
      </c>
      <c r="J15" s="3" t="str">
        <f t="shared" si="1"/>
        <v xml:space="preserve">Attacker Application, </v>
      </c>
      <c r="K15" s="182">
        <v>0</v>
      </c>
      <c r="L15" s="182">
        <v>0</v>
      </c>
      <c r="M15" s="182">
        <v>0</v>
      </c>
      <c r="N15" s="182">
        <v>0</v>
      </c>
      <c r="O15" s="182">
        <v>0</v>
      </c>
      <c r="P15" s="182">
        <v>1</v>
      </c>
      <c r="Q15" s="182">
        <v>0</v>
      </c>
      <c r="R15" s="4" t="str">
        <f t="shared" si="2"/>
        <v>Self-signed/Unsigned</v>
      </c>
      <c r="S15" s="3" t="str">
        <f t="shared" si="3"/>
        <v xml:space="preserve">Self-signed/Unsigned; </v>
      </c>
      <c r="T15" s="183">
        <v>0</v>
      </c>
      <c r="U15" s="183">
        <v>0</v>
      </c>
      <c r="V15" s="183">
        <v>0</v>
      </c>
      <c r="W15" s="183">
        <v>0</v>
      </c>
      <c r="X15" s="183">
        <v>1</v>
      </c>
      <c r="Y15" s="183">
        <v>0</v>
      </c>
      <c r="Z15" s="183">
        <v>0</v>
      </c>
      <c r="AA15" s="4" t="str">
        <f t="shared" si="4"/>
        <v>Direct Download; Phishing</v>
      </c>
      <c r="AB15" s="4" t="str">
        <f t="shared" si="5"/>
        <v xml:space="preserve">Direct Download; Phishing; </v>
      </c>
      <c r="AC15" s="183">
        <v>0</v>
      </c>
      <c r="AD15" s="183">
        <v>0</v>
      </c>
      <c r="AE15" s="183">
        <v>0</v>
      </c>
      <c r="AF15" s="183">
        <v>0</v>
      </c>
      <c r="AG15" s="183">
        <v>0</v>
      </c>
      <c r="AH15" s="183">
        <v>0</v>
      </c>
      <c r="AI15" s="183">
        <v>0</v>
      </c>
      <c r="AJ15" s="183">
        <v>1</v>
      </c>
      <c r="AK15" s="183">
        <v>1</v>
      </c>
      <c r="AL15" s="183">
        <v>0</v>
      </c>
      <c r="AM15" s="183">
        <v>0</v>
      </c>
      <c r="AN15" s="183">
        <v>0</v>
      </c>
      <c r="AO15" s="4" t="str">
        <f t="shared" si="6"/>
        <v>N/A</v>
      </c>
      <c r="AP15" s="30" t="str">
        <f t="shared" si="7"/>
        <v xml:space="preserve">N/A; </v>
      </c>
      <c r="AQ15" s="182">
        <v>0</v>
      </c>
      <c r="AR15" s="182">
        <v>0</v>
      </c>
      <c r="AS15" s="182">
        <v>0</v>
      </c>
      <c r="AT15" s="182">
        <v>0</v>
      </c>
      <c r="AU15" s="182">
        <v>0</v>
      </c>
      <c r="AV15" s="182">
        <v>0</v>
      </c>
      <c r="AW15" s="182">
        <v>1</v>
      </c>
      <c r="AX15" s="3" t="str">
        <f t="shared" si="8"/>
        <v>Data Extraction; Backdoor Access; Data Damage</v>
      </c>
      <c r="AY15" s="4" t="str">
        <f t="shared" si="9"/>
        <v xml:space="preserve">Data Extraction; Backdoor Access; Data Damage; </v>
      </c>
      <c r="AZ15" s="183">
        <v>1</v>
      </c>
      <c r="BA15" s="183">
        <v>0</v>
      </c>
      <c r="BB15" s="183">
        <v>1</v>
      </c>
      <c r="BC15" s="183">
        <v>0</v>
      </c>
      <c r="BD15" s="183">
        <v>0</v>
      </c>
      <c r="BE15" s="183">
        <v>0</v>
      </c>
      <c r="BF15" s="183">
        <v>0</v>
      </c>
      <c r="BG15" s="183">
        <v>0</v>
      </c>
      <c r="BH15" s="183">
        <v>1</v>
      </c>
      <c r="BI15" s="183">
        <v>0</v>
      </c>
      <c r="BJ15" s="26" t="s">
        <v>502</v>
      </c>
      <c r="BK15" s="27" t="s">
        <v>72</v>
      </c>
      <c r="BL15" s="146">
        <f t="shared" si="10"/>
        <v>2018</v>
      </c>
      <c r="BM15" s="62">
        <f t="shared" si="11"/>
        <v>0</v>
      </c>
      <c r="BN15" s="268">
        <v>2</v>
      </c>
      <c r="BO15" s="268">
        <v>1</v>
      </c>
      <c r="BP15" s="30">
        <f t="shared" si="13"/>
        <v>0</v>
      </c>
      <c r="BQ15" s="30">
        <v>2</v>
      </c>
    </row>
    <row r="16" spans="1:69">
      <c r="A16" s="1">
        <v>43763</v>
      </c>
      <c r="B16" s="30" t="s">
        <v>698</v>
      </c>
      <c r="C16" s="2" t="s">
        <v>66</v>
      </c>
      <c r="D16" s="24" t="s">
        <v>699</v>
      </c>
      <c r="E16" s="43" t="s">
        <v>700</v>
      </c>
      <c r="F16" s="25" t="s">
        <v>83</v>
      </c>
      <c r="G16" s="25" t="s">
        <v>232</v>
      </c>
      <c r="H16" s="25" t="s">
        <v>507</v>
      </c>
      <c r="I16" s="25" t="str">
        <f t="shared" si="0"/>
        <v>Attacker Application</v>
      </c>
      <c r="J16" s="3" t="str">
        <f t="shared" si="1"/>
        <v xml:space="preserve">Attacker Application, </v>
      </c>
      <c r="K16" s="182">
        <v>0</v>
      </c>
      <c r="L16" s="182">
        <v>0</v>
      </c>
      <c r="M16" s="182">
        <v>0</v>
      </c>
      <c r="N16" s="182">
        <v>0</v>
      </c>
      <c r="O16" s="182">
        <v>0</v>
      </c>
      <c r="P16" s="182">
        <v>1</v>
      </c>
      <c r="Q16" s="182">
        <v>0</v>
      </c>
      <c r="R16" s="4" t="str">
        <f t="shared" si="2"/>
        <v>Self-signed/Unsigned</v>
      </c>
      <c r="S16" s="3" t="str">
        <f t="shared" si="3"/>
        <v xml:space="preserve">Self-signed/Unsigned; </v>
      </c>
      <c r="T16" s="183">
        <v>0</v>
      </c>
      <c r="U16" s="183">
        <v>0</v>
      </c>
      <c r="V16" s="183">
        <v>0</v>
      </c>
      <c r="W16" s="183">
        <v>0</v>
      </c>
      <c r="X16" s="183">
        <v>1</v>
      </c>
      <c r="Y16" s="183">
        <v>0</v>
      </c>
      <c r="Z16" s="183">
        <v>0</v>
      </c>
      <c r="AA16" s="4" t="str">
        <f t="shared" si="4"/>
        <v>Proprietary Application Store</v>
      </c>
      <c r="AB16" s="4" t="str">
        <f t="shared" si="5"/>
        <v xml:space="preserve">Proprietary Application Store; </v>
      </c>
      <c r="AC16" s="183">
        <v>0</v>
      </c>
      <c r="AD16" s="183">
        <v>0</v>
      </c>
      <c r="AE16" s="183">
        <v>1</v>
      </c>
      <c r="AF16" s="183">
        <v>0</v>
      </c>
      <c r="AG16" s="183">
        <v>0</v>
      </c>
      <c r="AH16" s="183">
        <v>0</v>
      </c>
      <c r="AI16" s="183">
        <v>0</v>
      </c>
      <c r="AJ16" s="183">
        <v>0</v>
      </c>
      <c r="AK16" s="183">
        <v>0</v>
      </c>
      <c r="AL16" s="183">
        <v>0</v>
      </c>
      <c r="AM16" s="183">
        <v>0</v>
      </c>
      <c r="AN16" s="183">
        <v>0</v>
      </c>
      <c r="AO16" s="4" t="str">
        <f t="shared" si="6"/>
        <v>N/A</v>
      </c>
      <c r="AP16" s="30" t="str">
        <f t="shared" si="7"/>
        <v xml:space="preserve">N/A; </v>
      </c>
      <c r="AQ16" s="182">
        <v>0</v>
      </c>
      <c r="AR16" s="182">
        <v>0</v>
      </c>
      <c r="AS16" s="182">
        <v>0</v>
      </c>
      <c r="AT16" s="182">
        <v>0</v>
      </c>
      <c r="AU16" s="182">
        <v>0</v>
      </c>
      <c r="AV16" s="182">
        <v>0</v>
      </c>
      <c r="AW16" s="182">
        <v>1</v>
      </c>
      <c r="AX16" s="3" t="str">
        <f t="shared" si="8"/>
        <v>Adware</v>
      </c>
      <c r="AY16" s="4" t="str">
        <f t="shared" si="9"/>
        <v xml:space="preserve">Adware; </v>
      </c>
      <c r="AZ16" s="183">
        <v>0</v>
      </c>
      <c r="BA16" s="183">
        <v>0</v>
      </c>
      <c r="BB16" s="183">
        <v>0</v>
      </c>
      <c r="BC16" s="183">
        <v>0</v>
      </c>
      <c r="BD16" s="183">
        <v>0</v>
      </c>
      <c r="BE16" s="183">
        <v>1</v>
      </c>
      <c r="BF16" s="183">
        <v>0</v>
      </c>
      <c r="BG16" s="183">
        <v>0</v>
      </c>
      <c r="BH16" s="183">
        <v>0</v>
      </c>
      <c r="BI16" s="183">
        <v>0</v>
      </c>
      <c r="BJ16" s="26" t="s">
        <v>79</v>
      </c>
      <c r="BK16" s="27" t="s">
        <v>86</v>
      </c>
      <c r="BL16" s="146">
        <f t="shared" si="10"/>
        <v>2019</v>
      </c>
      <c r="BM16" s="62">
        <f t="shared" si="11"/>
        <v>0</v>
      </c>
      <c r="BN16" s="232">
        <v>2</v>
      </c>
      <c r="BO16" s="232">
        <v>1</v>
      </c>
      <c r="BP16" s="30">
        <f t="shared" si="13"/>
        <v>1</v>
      </c>
      <c r="BQ16" s="30">
        <v>0</v>
      </c>
    </row>
    <row r="17" spans="1:69">
      <c r="A17" s="55">
        <v>44312</v>
      </c>
      <c r="B17" t="s">
        <v>955</v>
      </c>
      <c r="C17" s="128" t="s">
        <v>112</v>
      </c>
      <c r="D17" s="128" t="s">
        <v>956</v>
      </c>
      <c r="E17" s="253" t="s">
        <v>957</v>
      </c>
      <c r="F17" s="56" t="s">
        <v>958</v>
      </c>
      <c r="G17" s="56" t="s">
        <v>959</v>
      </c>
      <c r="H17" s="56" t="s">
        <v>960</v>
      </c>
      <c r="I17" s="25" t="str">
        <f t="shared" si="0"/>
        <v>3rd Party Application, 3rd Party Firmware</v>
      </c>
      <c r="J17" s="3" t="str">
        <f t="shared" si="1"/>
        <v xml:space="preserve">3rd Party Application, 3rd Party Firmware, </v>
      </c>
      <c r="K17" s="182">
        <v>0</v>
      </c>
      <c r="L17" s="182">
        <v>0</v>
      </c>
      <c r="M17" s="182">
        <v>1</v>
      </c>
      <c r="N17" s="182">
        <v>1</v>
      </c>
      <c r="O17" s="182">
        <v>0</v>
      </c>
      <c r="P17" s="182">
        <v>0</v>
      </c>
      <c r="Q17" s="182">
        <v>0</v>
      </c>
      <c r="R17" s="4" t="str">
        <f t="shared" si="2"/>
        <v>Unknown, Other, or N/A</v>
      </c>
      <c r="S17" s="3" t="str">
        <f t="shared" si="3"/>
        <v xml:space="preserve">Unknown, Other, or N/A; </v>
      </c>
      <c r="T17" s="183">
        <v>0</v>
      </c>
      <c r="U17" s="183">
        <v>0</v>
      </c>
      <c r="V17" s="183">
        <v>0</v>
      </c>
      <c r="W17" s="183">
        <v>0</v>
      </c>
      <c r="X17" s="183">
        <v>0</v>
      </c>
      <c r="Y17" s="183">
        <v>0</v>
      </c>
      <c r="Z17" s="183">
        <v>1</v>
      </c>
      <c r="AA17" s="4" t="str">
        <f t="shared" si="4"/>
        <v>Supply Chain Service Provider</v>
      </c>
      <c r="AB17" s="4" t="str">
        <f t="shared" si="5"/>
        <v xml:space="preserve">Supply Chain Service Provider; </v>
      </c>
      <c r="AC17" s="183">
        <v>0</v>
      </c>
      <c r="AD17" s="183">
        <v>0</v>
      </c>
      <c r="AE17" s="183">
        <v>0</v>
      </c>
      <c r="AF17" s="183">
        <v>0</v>
      </c>
      <c r="AG17" s="183">
        <v>0</v>
      </c>
      <c r="AH17" s="183">
        <v>0</v>
      </c>
      <c r="AI17" s="183">
        <v>0</v>
      </c>
      <c r="AJ17" s="183">
        <v>0</v>
      </c>
      <c r="AK17" s="183">
        <v>0</v>
      </c>
      <c r="AL17" s="183">
        <v>0</v>
      </c>
      <c r="AM17" s="183">
        <v>1</v>
      </c>
      <c r="AN17" s="183">
        <v>0</v>
      </c>
      <c r="AO17" s="4" t="str">
        <f t="shared" si="6"/>
        <v>Code Injection</v>
      </c>
      <c r="AP17" s="30" t="str">
        <f t="shared" si="7"/>
        <v xml:space="preserve">Code Injection; </v>
      </c>
      <c r="AQ17" s="182">
        <v>0</v>
      </c>
      <c r="AR17" s="183">
        <v>0</v>
      </c>
      <c r="AS17" s="183">
        <v>0</v>
      </c>
      <c r="AT17" s="183">
        <v>0</v>
      </c>
      <c r="AU17" s="183">
        <v>0</v>
      </c>
      <c r="AV17" s="183">
        <v>1</v>
      </c>
      <c r="AW17" s="183">
        <v>0</v>
      </c>
      <c r="AX17" s="3" t="str">
        <f t="shared" si="8"/>
        <v>Data Extraction; Remote Code Execution/Download; Data Damage</v>
      </c>
      <c r="AY17" s="4" t="str">
        <f t="shared" si="9"/>
        <v xml:space="preserve">Data Extraction; Remote Code Execution/Download; Data Damage; </v>
      </c>
      <c r="AZ17" s="182">
        <v>1</v>
      </c>
      <c r="BA17" s="182">
        <v>0</v>
      </c>
      <c r="BB17" s="182">
        <v>0</v>
      </c>
      <c r="BC17" s="182">
        <v>0</v>
      </c>
      <c r="BD17" s="182">
        <v>1</v>
      </c>
      <c r="BE17" s="182">
        <v>0</v>
      </c>
      <c r="BF17" s="182">
        <v>0</v>
      </c>
      <c r="BG17" s="182">
        <v>0</v>
      </c>
      <c r="BH17" s="182">
        <v>1</v>
      </c>
      <c r="BI17" s="182">
        <v>0</v>
      </c>
      <c r="BJ17" s="61" t="s">
        <v>45</v>
      </c>
      <c r="BK17" s="62" t="s">
        <v>45</v>
      </c>
      <c r="BL17" s="146">
        <f t="shared" si="10"/>
        <v>2021</v>
      </c>
      <c r="BM17" s="62">
        <f t="shared" si="11"/>
        <v>2</v>
      </c>
      <c r="BN17" s="268">
        <v>3</v>
      </c>
      <c r="BO17" s="268">
        <v>4</v>
      </c>
      <c r="BP17" s="30">
        <f t="shared" si="13"/>
        <v>0</v>
      </c>
      <c r="BQ17" s="30"/>
    </row>
    <row r="18" spans="1:69">
      <c r="A18" s="168">
        <v>42810</v>
      </c>
      <c r="B18" s="160" t="s">
        <v>320</v>
      </c>
      <c r="C18" s="169" t="s">
        <v>66</v>
      </c>
      <c r="D18" s="170" t="s">
        <v>321</v>
      </c>
      <c r="E18" s="171" t="s">
        <v>322</v>
      </c>
      <c r="F18" s="163" t="s">
        <v>323</v>
      </c>
      <c r="G18" s="163" t="s">
        <v>324</v>
      </c>
      <c r="H18" s="163" t="s">
        <v>325</v>
      </c>
      <c r="I18" s="163" t="str">
        <f t="shared" si="0"/>
        <v>3rd Party Application</v>
      </c>
      <c r="J18" s="162" t="str">
        <f t="shared" si="1"/>
        <v xml:space="preserve">3rd Party Application, </v>
      </c>
      <c r="K18" s="182">
        <v>0</v>
      </c>
      <c r="L18" s="182">
        <v>0</v>
      </c>
      <c r="M18" s="182">
        <v>1</v>
      </c>
      <c r="N18" s="182">
        <v>0</v>
      </c>
      <c r="O18" s="182">
        <v>0</v>
      </c>
      <c r="P18" s="182">
        <v>0</v>
      </c>
      <c r="Q18" s="182">
        <v>0</v>
      </c>
      <c r="R18" s="161" t="str">
        <f t="shared" si="2"/>
        <v>Stolen/Purchased Certificate</v>
      </c>
      <c r="S18" s="162" t="str">
        <f t="shared" si="3"/>
        <v xml:space="preserve">Stolen/Purchased Certificate; </v>
      </c>
      <c r="T18" s="183">
        <v>1</v>
      </c>
      <c r="U18" s="183">
        <v>0</v>
      </c>
      <c r="V18" s="183">
        <v>0</v>
      </c>
      <c r="W18" s="183">
        <v>0</v>
      </c>
      <c r="X18" s="183">
        <v>0</v>
      </c>
      <c r="Y18" s="183">
        <v>0</v>
      </c>
      <c r="Z18" s="183">
        <v>0</v>
      </c>
      <c r="AA18" s="161" t="str">
        <f t="shared" si="4"/>
        <v>Hijacked Updates</v>
      </c>
      <c r="AB18" s="161" t="str">
        <f t="shared" si="5"/>
        <v xml:space="preserve">Hijacked Updates; </v>
      </c>
      <c r="AC18" s="183">
        <v>0</v>
      </c>
      <c r="AD18" s="183">
        <v>1</v>
      </c>
      <c r="AE18" s="183">
        <v>0</v>
      </c>
      <c r="AF18" s="183">
        <v>0</v>
      </c>
      <c r="AG18" s="183">
        <v>0</v>
      </c>
      <c r="AH18" s="183">
        <v>0</v>
      </c>
      <c r="AI18" s="183">
        <v>0</v>
      </c>
      <c r="AJ18" s="183">
        <v>0</v>
      </c>
      <c r="AK18" s="183">
        <v>0</v>
      </c>
      <c r="AL18" s="183">
        <v>0</v>
      </c>
      <c r="AM18" s="183">
        <v>0</v>
      </c>
      <c r="AN18" s="183">
        <v>0</v>
      </c>
      <c r="AO18" s="161" t="str">
        <f t="shared" si="6"/>
        <v>N/A</v>
      </c>
      <c r="AP18" s="160" t="str">
        <f t="shared" si="7"/>
        <v xml:space="preserve">N/A; </v>
      </c>
      <c r="AQ18" s="182">
        <v>0</v>
      </c>
      <c r="AR18" s="182">
        <v>0</v>
      </c>
      <c r="AS18" s="182">
        <v>0</v>
      </c>
      <c r="AT18" s="182">
        <v>0</v>
      </c>
      <c r="AU18" s="182">
        <v>0</v>
      </c>
      <c r="AV18" s="182">
        <v>0</v>
      </c>
      <c r="AW18" s="182">
        <v>1</v>
      </c>
      <c r="AX18" s="162" t="str">
        <f t="shared" si="8"/>
        <v>Unknown or Other</v>
      </c>
      <c r="AY18" s="161" t="str">
        <f t="shared" si="9"/>
        <v xml:space="preserve">Unknown or Other; </v>
      </c>
      <c r="AZ18" s="183">
        <v>0</v>
      </c>
      <c r="BA18" s="183">
        <v>0</v>
      </c>
      <c r="BB18" s="183">
        <v>0</v>
      </c>
      <c r="BC18" s="183">
        <v>0</v>
      </c>
      <c r="BD18" s="183">
        <v>0</v>
      </c>
      <c r="BE18" s="183">
        <v>0</v>
      </c>
      <c r="BF18" s="183">
        <v>0</v>
      </c>
      <c r="BG18" s="183">
        <v>0</v>
      </c>
      <c r="BH18" s="183">
        <v>0</v>
      </c>
      <c r="BI18" s="183">
        <v>1</v>
      </c>
      <c r="BJ18" s="172" t="s">
        <v>79</v>
      </c>
      <c r="BK18" s="173" t="s">
        <v>79</v>
      </c>
      <c r="BL18" s="164">
        <f t="shared" si="10"/>
        <v>2017</v>
      </c>
      <c r="BM18" s="165">
        <f t="shared" si="11"/>
        <v>1</v>
      </c>
      <c r="BN18" s="233">
        <v>3</v>
      </c>
      <c r="BO18" s="233">
        <v>2</v>
      </c>
      <c r="BP18" s="160">
        <f t="shared" si="13"/>
        <v>0</v>
      </c>
      <c r="BQ18" s="160">
        <v>0</v>
      </c>
    </row>
    <row r="19" spans="1:69">
      <c r="A19" s="1">
        <v>43741</v>
      </c>
      <c r="B19" s="30" t="s">
        <v>683</v>
      </c>
      <c r="C19" s="2" t="s">
        <v>66</v>
      </c>
      <c r="D19" s="24" t="s">
        <v>684</v>
      </c>
      <c r="E19" s="43" t="s">
        <v>685</v>
      </c>
      <c r="F19" s="25" t="s">
        <v>83</v>
      </c>
      <c r="G19" s="25" t="s">
        <v>313</v>
      </c>
      <c r="H19" s="25" t="s">
        <v>686</v>
      </c>
      <c r="I19" s="25" t="str">
        <f t="shared" si="0"/>
        <v>Attacker Application</v>
      </c>
      <c r="J19" s="3" t="str">
        <f t="shared" si="1"/>
        <v xml:space="preserve">Attacker Application, </v>
      </c>
      <c r="K19" s="182">
        <v>0</v>
      </c>
      <c r="L19" s="182">
        <v>0</v>
      </c>
      <c r="M19" s="182">
        <v>0</v>
      </c>
      <c r="N19" s="182">
        <v>0</v>
      </c>
      <c r="O19" s="182">
        <v>0</v>
      </c>
      <c r="P19" s="182">
        <v>1</v>
      </c>
      <c r="Q19" s="182">
        <v>0</v>
      </c>
      <c r="R19" s="4" t="str">
        <f t="shared" si="2"/>
        <v>Self-signed/Unsigned</v>
      </c>
      <c r="S19" s="3" t="str">
        <f t="shared" si="3"/>
        <v xml:space="preserve">Self-signed/Unsigned; </v>
      </c>
      <c r="T19" s="183">
        <v>0</v>
      </c>
      <c r="U19" s="183">
        <v>0</v>
      </c>
      <c r="V19" s="183">
        <v>0</v>
      </c>
      <c r="W19" s="183">
        <v>0</v>
      </c>
      <c r="X19" s="183">
        <v>1</v>
      </c>
      <c r="Y19" s="183">
        <v>0</v>
      </c>
      <c r="Z19" s="183">
        <v>0</v>
      </c>
      <c r="AA19" s="4" t="str">
        <f t="shared" si="4"/>
        <v>Proprietary Application Store; Phishing</v>
      </c>
      <c r="AB19" s="4" t="str">
        <f t="shared" si="5"/>
        <v xml:space="preserve">Proprietary Application Store; Phishing; </v>
      </c>
      <c r="AC19" s="183">
        <v>0</v>
      </c>
      <c r="AD19" s="183">
        <v>0</v>
      </c>
      <c r="AE19" s="183">
        <v>1</v>
      </c>
      <c r="AF19" s="183">
        <v>0</v>
      </c>
      <c r="AG19" s="183">
        <v>0</v>
      </c>
      <c r="AH19" s="183">
        <v>0</v>
      </c>
      <c r="AI19" s="183">
        <v>0</v>
      </c>
      <c r="AJ19" s="183">
        <v>0</v>
      </c>
      <c r="AK19" s="183">
        <v>1</v>
      </c>
      <c r="AL19" s="183">
        <v>0</v>
      </c>
      <c r="AM19" s="183">
        <v>0</v>
      </c>
      <c r="AN19" s="183">
        <v>0</v>
      </c>
      <c r="AO19" s="4" t="str">
        <f t="shared" si="6"/>
        <v>N/A</v>
      </c>
      <c r="AP19" s="30" t="str">
        <f t="shared" si="7"/>
        <v xml:space="preserve">N/A; </v>
      </c>
      <c r="AQ19" s="182">
        <v>0</v>
      </c>
      <c r="AR19" s="182">
        <v>0</v>
      </c>
      <c r="AS19" s="182">
        <v>0</v>
      </c>
      <c r="AT19" s="182">
        <v>0</v>
      </c>
      <c r="AU19" s="182">
        <v>0</v>
      </c>
      <c r="AV19" s="182">
        <v>0</v>
      </c>
      <c r="AW19" s="182">
        <v>1</v>
      </c>
      <c r="AX19" s="3" t="str">
        <f t="shared" si="8"/>
        <v>Data Extraction</v>
      </c>
      <c r="AY19" s="4" t="str">
        <f t="shared" si="9"/>
        <v xml:space="preserve">Data Extraction; </v>
      </c>
      <c r="AZ19" s="183">
        <v>1</v>
      </c>
      <c r="BA19" s="183">
        <v>0</v>
      </c>
      <c r="BB19" s="183">
        <v>0</v>
      </c>
      <c r="BC19" s="183">
        <v>0</v>
      </c>
      <c r="BD19" s="183">
        <v>0</v>
      </c>
      <c r="BE19" s="183">
        <v>0</v>
      </c>
      <c r="BF19" s="183">
        <v>0</v>
      </c>
      <c r="BG19" s="183">
        <v>0</v>
      </c>
      <c r="BH19" s="183">
        <v>0</v>
      </c>
      <c r="BI19" s="183">
        <v>0</v>
      </c>
      <c r="BJ19" s="26" t="s">
        <v>79</v>
      </c>
      <c r="BK19" s="27" t="s">
        <v>72</v>
      </c>
      <c r="BL19" s="146">
        <f t="shared" si="10"/>
        <v>2019</v>
      </c>
      <c r="BM19" s="62">
        <f t="shared" si="11"/>
        <v>0</v>
      </c>
      <c r="BN19" s="232">
        <v>2</v>
      </c>
      <c r="BO19" s="232">
        <v>0</v>
      </c>
      <c r="BP19" s="30">
        <f t="shared" si="13"/>
        <v>1</v>
      </c>
      <c r="BQ19" s="30">
        <v>0</v>
      </c>
    </row>
    <row r="20" spans="1:69">
      <c r="A20" s="55">
        <v>44432</v>
      </c>
      <c r="B20" t="s">
        <v>991</v>
      </c>
      <c r="C20" s="2" t="s">
        <v>112</v>
      </c>
      <c r="D20" s="247" t="s">
        <v>992</v>
      </c>
      <c r="E20" s="253" t="s">
        <v>993</v>
      </c>
      <c r="F20" s="262" t="s">
        <v>994</v>
      </c>
      <c r="G20" s="128" t="s">
        <v>995</v>
      </c>
      <c r="H20" s="128" t="s">
        <v>847</v>
      </c>
      <c r="I20" s="25" t="str">
        <f t="shared" si="0"/>
        <v>OSS</v>
      </c>
      <c r="J20" s="3" t="str">
        <f t="shared" si="1"/>
        <v xml:space="preserve">OSS, </v>
      </c>
      <c r="K20" s="182">
        <v>0</v>
      </c>
      <c r="L20" s="182">
        <v>0</v>
      </c>
      <c r="M20" s="182">
        <v>0</v>
      </c>
      <c r="N20" s="182">
        <v>0</v>
      </c>
      <c r="O20" s="182">
        <v>1</v>
      </c>
      <c r="P20" s="182">
        <v>0</v>
      </c>
      <c r="Q20" s="182">
        <v>0</v>
      </c>
      <c r="R20" s="4" t="str">
        <f t="shared" si="2"/>
        <v>Self-signed/Unsigned</v>
      </c>
      <c r="S20" s="3" t="str">
        <f t="shared" si="3"/>
        <v xml:space="preserve">Self-signed/Unsigned; </v>
      </c>
      <c r="T20" s="183">
        <v>0</v>
      </c>
      <c r="U20" s="183">
        <v>0</v>
      </c>
      <c r="V20" s="183">
        <v>0</v>
      </c>
      <c r="W20" s="183">
        <v>0</v>
      </c>
      <c r="X20" s="183">
        <v>1</v>
      </c>
      <c r="Y20" s="183">
        <v>0</v>
      </c>
      <c r="Z20" s="183">
        <v>0</v>
      </c>
      <c r="AA20" s="4" t="str">
        <f t="shared" si="4"/>
        <v>Open Source Dependency</v>
      </c>
      <c r="AB20" s="4" t="str">
        <f t="shared" si="5"/>
        <v xml:space="preserve">Open Source Dependency; </v>
      </c>
      <c r="AC20" s="183">
        <v>0</v>
      </c>
      <c r="AD20" s="183">
        <v>0</v>
      </c>
      <c r="AE20" s="183">
        <v>0</v>
      </c>
      <c r="AF20" s="183">
        <v>0</v>
      </c>
      <c r="AG20" s="183">
        <v>1</v>
      </c>
      <c r="AH20" s="183">
        <v>0</v>
      </c>
      <c r="AI20" s="183">
        <v>0</v>
      </c>
      <c r="AJ20" s="183">
        <v>0</v>
      </c>
      <c r="AK20" s="183">
        <v>0</v>
      </c>
      <c r="AL20" s="183">
        <v>0</v>
      </c>
      <c r="AM20" s="183">
        <v>0</v>
      </c>
      <c r="AN20" s="183">
        <v>0</v>
      </c>
      <c r="AO20" s="4" t="str">
        <f t="shared" si="6"/>
        <v>Credential Theft; Code Injection</v>
      </c>
      <c r="AP20" s="30" t="str">
        <f t="shared" si="7"/>
        <v xml:space="preserve">Credential Theft; Code Injection; </v>
      </c>
      <c r="AQ20" s="182">
        <v>1</v>
      </c>
      <c r="AR20" s="182">
        <v>0</v>
      </c>
      <c r="AS20" s="182">
        <v>0</v>
      </c>
      <c r="AT20" s="182">
        <v>0</v>
      </c>
      <c r="AU20" s="182">
        <v>0</v>
      </c>
      <c r="AV20" s="182">
        <v>1</v>
      </c>
      <c r="AW20" s="182">
        <v>0</v>
      </c>
      <c r="AX20" s="3" t="str">
        <f t="shared" si="8"/>
        <v>Data Extraction; Backdoor Access; Remote Code Execution/Download</v>
      </c>
      <c r="AY20" s="4" t="str">
        <f t="shared" si="9"/>
        <v xml:space="preserve">Data Extraction; Backdoor Access; Remote Code Execution/Download; </v>
      </c>
      <c r="AZ20" s="183">
        <v>1</v>
      </c>
      <c r="BA20" s="183">
        <v>0</v>
      </c>
      <c r="BB20" s="183">
        <v>1</v>
      </c>
      <c r="BC20" s="183">
        <v>0</v>
      </c>
      <c r="BD20" s="183">
        <v>1</v>
      </c>
      <c r="BE20" s="183">
        <v>0</v>
      </c>
      <c r="BF20" s="183">
        <v>0</v>
      </c>
      <c r="BG20" s="183">
        <v>0</v>
      </c>
      <c r="BH20" s="183">
        <v>0</v>
      </c>
      <c r="BI20" s="183">
        <v>0</v>
      </c>
      <c r="BJ20" s="26" t="s">
        <v>79</v>
      </c>
      <c r="BK20" s="27" t="s">
        <v>45</v>
      </c>
      <c r="BL20" s="146">
        <f t="shared" si="10"/>
        <v>2021</v>
      </c>
      <c r="BM20" s="62">
        <f t="shared" si="11"/>
        <v>0</v>
      </c>
      <c r="BN20" s="268">
        <v>2</v>
      </c>
      <c r="BO20" s="268">
        <v>1</v>
      </c>
      <c r="BP20" s="30">
        <f t="shared" si="13"/>
        <v>0</v>
      </c>
      <c r="BQ20" s="30">
        <v>2</v>
      </c>
    </row>
    <row r="21" spans="1:69">
      <c r="A21" s="6">
        <v>43685</v>
      </c>
      <c r="B21" s="30" t="s">
        <v>661</v>
      </c>
      <c r="C21" s="7" t="s">
        <v>112</v>
      </c>
      <c r="D21" s="24" t="s">
        <v>662</v>
      </c>
      <c r="E21" s="69" t="s">
        <v>663</v>
      </c>
      <c r="F21" s="25" t="s">
        <v>664</v>
      </c>
      <c r="G21" s="25" t="s">
        <v>665</v>
      </c>
      <c r="H21" s="25" t="s">
        <v>666</v>
      </c>
      <c r="I21" s="25" t="str">
        <f t="shared" si="0"/>
        <v>3rd Party Firmware</v>
      </c>
      <c r="J21" s="3" t="str">
        <f t="shared" si="1"/>
        <v xml:space="preserve">3rd Party Firmware, </v>
      </c>
      <c r="K21" s="182">
        <v>0</v>
      </c>
      <c r="L21" s="182">
        <v>0</v>
      </c>
      <c r="M21" s="182">
        <v>0</v>
      </c>
      <c r="N21" s="182">
        <v>1</v>
      </c>
      <c r="O21" s="182">
        <v>0</v>
      </c>
      <c r="P21" s="182">
        <v>0</v>
      </c>
      <c r="Q21" s="182">
        <v>0</v>
      </c>
      <c r="R21" s="4" t="str">
        <f t="shared" si="2"/>
        <v>Unknown, Other, or N/A</v>
      </c>
      <c r="S21" s="3" t="str">
        <f t="shared" si="3"/>
        <v xml:space="preserve">Unknown, Other, or N/A; </v>
      </c>
      <c r="T21" s="183">
        <v>0</v>
      </c>
      <c r="U21" s="183">
        <v>0</v>
      </c>
      <c r="V21" s="183">
        <v>0</v>
      </c>
      <c r="W21" s="183">
        <v>0</v>
      </c>
      <c r="X21" s="183">
        <v>0</v>
      </c>
      <c r="Y21" s="183">
        <v>0</v>
      </c>
      <c r="Z21" s="183">
        <v>1</v>
      </c>
      <c r="AA21" s="4" t="str">
        <f t="shared" si="4"/>
        <v>Supply Chain Service Provider</v>
      </c>
      <c r="AB21" s="4" t="str">
        <f t="shared" si="5"/>
        <v xml:space="preserve">Supply Chain Service Provider; </v>
      </c>
      <c r="AC21" s="183">
        <v>0</v>
      </c>
      <c r="AD21" s="183">
        <v>0</v>
      </c>
      <c r="AE21" s="183">
        <v>0</v>
      </c>
      <c r="AF21" s="183">
        <v>0</v>
      </c>
      <c r="AG21" s="183">
        <v>0</v>
      </c>
      <c r="AH21" s="183">
        <v>0</v>
      </c>
      <c r="AI21" s="183">
        <v>0</v>
      </c>
      <c r="AJ21" s="183">
        <v>0</v>
      </c>
      <c r="AK21" s="183">
        <v>0</v>
      </c>
      <c r="AL21" s="183">
        <v>0</v>
      </c>
      <c r="AM21" s="183">
        <v>1</v>
      </c>
      <c r="AN21" s="183">
        <v>0</v>
      </c>
      <c r="AO21" s="4" t="str">
        <f t="shared" si="6"/>
        <v>Code Injection</v>
      </c>
      <c r="AP21" s="30" t="str">
        <f t="shared" si="7"/>
        <v xml:space="preserve">Code Injection; </v>
      </c>
      <c r="AQ21" s="182">
        <v>0</v>
      </c>
      <c r="AR21" s="182">
        <v>0</v>
      </c>
      <c r="AS21" s="182">
        <v>0</v>
      </c>
      <c r="AT21" s="182">
        <v>0</v>
      </c>
      <c r="AU21" s="182">
        <v>0</v>
      </c>
      <c r="AV21" s="182">
        <v>1</v>
      </c>
      <c r="AW21" s="182">
        <v>0</v>
      </c>
      <c r="AX21" s="3" t="str">
        <f t="shared" si="8"/>
        <v>Remote Code Execution/Download; Data Damage</v>
      </c>
      <c r="AY21" s="4" t="str">
        <f t="shared" si="9"/>
        <v xml:space="preserve">Remote Code Execution/Download; Data Damage; </v>
      </c>
      <c r="AZ21" s="183">
        <v>0</v>
      </c>
      <c r="BA21" s="183">
        <v>0</v>
      </c>
      <c r="BB21" s="183">
        <v>0</v>
      </c>
      <c r="BC21" s="183">
        <v>0</v>
      </c>
      <c r="BD21" s="183">
        <v>1</v>
      </c>
      <c r="BE21" s="183">
        <v>0</v>
      </c>
      <c r="BF21" s="183">
        <v>0</v>
      </c>
      <c r="BG21" s="183">
        <v>0</v>
      </c>
      <c r="BH21" s="183">
        <v>1</v>
      </c>
      <c r="BI21" s="183">
        <v>0</v>
      </c>
      <c r="BJ21" s="26" t="s">
        <v>45</v>
      </c>
      <c r="BK21" s="27" t="s">
        <v>45</v>
      </c>
      <c r="BL21" s="146">
        <f t="shared" si="10"/>
        <v>2019</v>
      </c>
      <c r="BM21" s="62">
        <f t="shared" si="11"/>
        <v>1</v>
      </c>
      <c r="BN21" s="232">
        <v>3</v>
      </c>
      <c r="BO21" s="232">
        <v>4</v>
      </c>
      <c r="BP21" s="30">
        <f t="shared" si="13"/>
        <v>0</v>
      </c>
      <c r="BQ21" s="30">
        <v>0</v>
      </c>
    </row>
    <row r="22" spans="1:69">
      <c r="A22" s="55">
        <v>44574</v>
      </c>
      <c r="B22" t="s">
        <v>1061</v>
      </c>
      <c r="C22" s="128" t="s">
        <v>112</v>
      </c>
      <c r="D22" s="128" t="s">
        <v>1062</v>
      </c>
      <c r="E22" s="253" t="s">
        <v>1063</v>
      </c>
      <c r="F22" s="56" t="s">
        <v>1064</v>
      </c>
      <c r="G22" s="56" t="s">
        <v>77</v>
      </c>
      <c r="H22" s="56" t="s">
        <v>1065</v>
      </c>
      <c r="I22" s="25" t="str">
        <f t="shared" si="0"/>
        <v>3rd Party Application</v>
      </c>
      <c r="J22" s="3" t="str">
        <f t="shared" si="1"/>
        <v xml:space="preserve">3rd Party Application, </v>
      </c>
      <c r="K22" s="182">
        <v>0</v>
      </c>
      <c r="L22" s="182">
        <v>0</v>
      </c>
      <c r="M22" s="182">
        <v>1</v>
      </c>
      <c r="N22" s="182">
        <v>0</v>
      </c>
      <c r="O22" s="182">
        <v>0</v>
      </c>
      <c r="P22" s="182">
        <v>0</v>
      </c>
      <c r="Q22" s="182">
        <v>0</v>
      </c>
      <c r="R22" s="4" t="str">
        <f t="shared" si="2"/>
        <v>Account Access</v>
      </c>
      <c r="S22" s="3" t="str">
        <f t="shared" si="3"/>
        <v xml:space="preserve">Account Access; </v>
      </c>
      <c r="T22" s="183">
        <v>0</v>
      </c>
      <c r="U22" s="183">
        <v>0</v>
      </c>
      <c r="V22" s="183">
        <v>0</v>
      </c>
      <c r="W22" s="183">
        <v>1</v>
      </c>
      <c r="X22" s="183">
        <v>0</v>
      </c>
      <c r="Y22" s="183">
        <v>0</v>
      </c>
      <c r="Z22" s="183">
        <v>0</v>
      </c>
      <c r="AA22" s="4" t="str">
        <f t="shared" si="4"/>
        <v>Supply Chain Service Provider</v>
      </c>
      <c r="AB22" s="4" t="str">
        <f t="shared" si="5"/>
        <v xml:space="preserve">Supply Chain Service Provider; </v>
      </c>
      <c r="AC22" s="183">
        <v>0</v>
      </c>
      <c r="AD22" s="183">
        <v>0</v>
      </c>
      <c r="AE22" s="183">
        <v>0</v>
      </c>
      <c r="AF22" s="183">
        <v>0</v>
      </c>
      <c r="AG22" s="183">
        <v>0</v>
      </c>
      <c r="AH22" s="183">
        <v>0</v>
      </c>
      <c r="AI22" s="183">
        <v>0</v>
      </c>
      <c r="AJ22" s="183">
        <v>0</v>
      </c>
      <c r="AK22" s="183">
        <v>0</v>
      </c>
      <c r="AL22" s="183">
        <v>0</v>
      </c>
      <c r="AM22" s="183">
        <v>1</v>
      </c>
      <c r="AN22" s="183">
        <v>0</v>
      </c>
      <c r="AO22" s="4" t="str">
        <f t="shared" si="6"/>
        <v>N/A</v>
      </c>
      <c r="AP22" s="30" t="str">
        <f t="shared" si="7"/>
        <v xml:space="preserve">N/A; </v>
      </c>
      <c r="AQ22" s="182">
        <v>0</v>
      </c>
      <c r="AR22" s="182">
        <v>0</v>
      </c>
      <c r="AS22" s="182">
        <v>0</v>
      </c>
      <c r="AT22" s="182">
        <v>0</v>
      </c>
      <c r="AU22" s="182">
        <v>0</v>
      </c>
      <c r="AV22" s="182">
        <v>0</v>
      </c>
      <c r="AW22" s="182">
        <v>1</v>
      </c>
      <c r="AX22" s="3" t="str">
        <f t="shared" si="8"/>
        <v>Data Extraction</v>
      </c>
      <c r="AY22" s="4" t="str">
        <f t="shared" si="9"/>
        <v xml:space="preserve">Data Extraction; </v>
      </c>
      <c r="AZ22" s="182">
        <v>1</v>
      </c>
      <c r="BA22" s="182">
        <v>0</v>
      </c>
      <c r="BB22" s="182">
        <v>0</v>
      </c>
      <c r="BC22" s="182">
        <v>0</v>
      </c>
      <c r="BD22" s="182">
        <v>0</v>
      </c>
      <c r="BE22" s="182">
        <v>0</v>
      </c>
      <c r="BF22" s="182">
        <v>0</v>
      </c>
      <c r="BG22" s="182">
        <v>0</v>
      </c>
      <c r="BH22" s="182">
        <v>0</v>
      </c>
      <c r="BI22" s="182">
        <v>0</v>
      </c>
      <c r="BJ22" s="61" t="s">
        <v>45</v>
      </c>
      <c r="BK22" s="62" t="s">
        <v>45</v>
      </c>
      <c r="BL22" s="146">
        <f t="shared" si="10"/>
        <v>2022</v>
      </c>
      <c r="BM22" s="62">
        <f t="shared" si="11"/>
        <v>1</v>
      </c>
      <c r="BN22" s="269">
        <v>3</v>
      </c>
      <c r="BO22" s="269">
        <v>1</v>
      </c>
      <c r="BP22" s="30">
        <f t="shared" si="13"/>
        <v>0</v>
      </c>
      <c r="BQ22" s="30">
        <v>4</v>
      </c>
    </row>
    <row r="23" spans="1:69">
      <c r="A23" s="55">
        <v>44644</v>
      </c>
      <c r="B23" t="s">
        <v>1084</v>
      </c>
      <c r="C23" s="128" t="s">
        <v>66</v>
      </c>
      <c r="D23" s="128" t="s">
        <v>1085</v>
      </c>
      <c r="E23" s="253" t="s">
        <v>1086</v>
      </c>
      <c r="F23" s="56" t="s">
        <v>1087</v>
      </c>
      <c r="G23" s="56" t="s">
        <v>435</v>
      </c>
      <c r="H23" s="56" t="s">
        <v>1088</v>
      </c>
      <c r="I23" s="25" t="str">
        <f t="shared" si="0"/>
        <v>OSS, Attacker Application</v>
      </c>
      <c r="J23" s="3" t="str">
        <f t="shared" si="1"/>
        <v xml:space="preserve">OSS, Attacker Application, </v>
      </c>
      <c r="K23" s="182">
        <v>0</v>
      </c>
      <c r="L23" s="182">
        <v>0</v>
      </c>
      <c r="M23" s="182">
        <v>0</v>
      </c>
      <c r="N23" s="182">
        <v>0</v>
      </c>
      <c r="O23" s="182">
        <v>1</v>
      </c>
      <c r="P23" s="182">
        <v>1</v>
      </c>
      <c r="Q23" s="182">
        <v>0</v>
      </c>
      <c r="R23" s="4" t="str">
        <f t="shared" si="2"/>
        <v>Self-signed/Unsigned</v>
      </c>
      <c r="S23" s="3" t="str">
        <f t="shared" si="3"/>
        <v xml:space="preserve">Self-signed/Unsigned; </v>
      </c>
      <c r="T23" s="183">
        <v>0</v>
      </c>
      <c r="U23" s="183">
        <v>0</v>
      </c>
      <c r="V23" s="183">
        <v>0</v>
      </c>
      <c r="W23" s="183">
        <v>0</v>
      </c>
      <c r="X23" s="183">
        <v>1</v>
      </c>
      <c r="Y23" s="183">
        <v>0</v>
      </c>
      <c r="Z23" s="183">
        <v>0</v>
      </c>
      <c r="AA23" s="4" t="str">
        <f t="shared" si="4"/>
        <v>Typosquatting; Open Source Dependency</v>
      </c>
      <c r="AB23" s="4" t="str">
        <f t="shared" si="5"/>
        <v xml:space="preserve">Typosquatting; Open Source Dependency; </v>
      </c>
      <c r="AC23" s="183">
        <v>1</v>
      </c>
      <c r="AD23" s="183">
        <v>0</v>
      </c>
      <c r="AE23" s="183">
        <v>0</v>
      </c>
      <c r="AF23" s="183">
        <v>0</v>
      </c>
      <c r="AG23" s="183">
        <v>1</v>
      </c>
      <c r="AH23" s="183">
        <v>0</v>
      </c>
      <c r="AI23" s="183">
        <v>0</v>
      </c>
      <c r="AJ23" s="183">
        <v>0</v>
      </c>
      <c r="AK23" s="183">
        <v>0</v>
      </c>
      <c r="AL23" s="183">
        <v>0</v>
      </c>
      <c r="AM23" s="183">
        <v>0</v>
      </c>
      <c r="AN23" s="183">
        <v>0</v>
      </c>
      <c r="AO23" s="4" t="str">
        <f t="shared" si="6"/>
        <v>N/A</v>
      </c>
      <c r="AP23" s="30" t="str">
        <f t="shared" si="7"/>
        <v xml:space="preserve">N/A; </v>
      </c>
      <c r="AQ23" s="182">
        <v>0</v>
      </c>
      <c r="AR23" s="183">
        <v>0</v>
      </c>
      <c r="AS23" s="183">
        <v>0</v>
      </c>
      <c r="AT23" s="183">
        <v>0</v>
      </c>
      <c r="AU23" s="183">
        <v>0</v>
      </c>
      <c r="AV23" s="183">
        <v>0</v>
      </c>
      <c r="AW23" s="183">
        <v>1</v>
      </c>
      <c r="AX23" s="3" t="str">
        <f t="shared" si="8"/>
        <v>Data Extraction</v>
      </c>
      <c r="AY23" s="4" t="str">
        <f t="shared" si="9"/>
        <v xml:space="preserve">Data Extraction; </v>
      </c>
      <c r="AZ23" s="182">
        <v>1</v>
      </c>
      <c r="BA23" s="182">
        <v>0</v>
      </c>
      <c r="BB23" s="182">
        <v>0</v>
      </c>
      <c r="BC23" s="182">
        <v>0</v>
      </c>
      <c r="BD23" s="182">
        <v>0</v>
      </c>
      <c r="BE23" s="182">
        <v>0</v>
      </c>
      <c r="BF23" s="182">
        <v>0</v>
      </c>
      <c r="BG23" s="182">
        <v>0</v>
      </c>
      <c r="BH23" s="182">
        <v>0</v>
      </c>
      <c r="BI23" s="182">
        <v>0</v>
      </c>
      <c r="BJ23" s="61" t="s">
        <v>79</v>
      </c>
      <c r="BK23" s="62" t="s">
        <v>79</v>
      </c>
      <c r="BL23" s="146">
        <f t="shared" si="10"/>
        <v>2022</v>
      </c>
      <c r="BM23" s="62">
        <f t="shared" si="11"/>
        <v>0</v>
      </c>
      <c r="BN23" s="269">
        <v>2</v>
      </c>
      <c r="BO23" s="269">
        <v>1</v>
      </c>
      <c r="BP23" s="30">
        <f t="shared" si="13"/>
        <v>0</v>
      </c>
      <c r="BQ23" s="30">
        <v>4</v>
      </c>
    </row>
    <row r="24" spans="1:69">
      <c r="A24" s="1">
        <v>43726</v>
      </c>
      <c r="B24" s="30" t="s">
        <v>677</v>
      </c>
      <c r="C24" s="2" t="s">
        <v>66</v>
      </c>
      <c r="D24" s="24" t="s">
        <v>678</v>
      </c>
      <c r="E24" s="43" t="s">
        <v>679</v>
      </c>
      <c r="F24" s="25" t="s">
        <v>79</v>
      </c>
      <c r="G24" s="25" t="s">
        <v>680</v>
      </c>
      <c r="H24" s="25" t="s">
        <v>681</v>
      </c>
      <c r="I24" s="25" t="str">
        <f t="shared" si="0"/>
        <v>Unknown/NA</v>
      </c>
      <c r="J24" s="3" t="str">
        <f t="shared" si="1"/>
        <v xml:space="preserve">Unknown/NA, </v>
      </c>
      <c r="K24" s="182">
        <v>0</v>
      </c>
      <c r="L24" s="182">
        <v>0</v>
      </c>
      <c r="M24" s="182">
        <v>0</v>
      </c>
      <c r="N24" s="182">
        <v>0</v>
      </c>
      <c r="O24" s="182">
        <v>0</v>
      </c>
      <c r="P24" s="182">
        <v>0</v>
      </c>
      <c r="Q24" s="182">
        <v>1</v>
      </c>
      <c r="R24" s="4" t="str">
        <f t="shared" si="2"/>
        <v>Unknown, Other, or N/A</v>
      </c>
      <c r="S24" s="3" t="str">
        <f t="shared" si="3"/>
        <v xml:space="preserve">Unknown, Other, or N/A; </v>
      </c>
      <c r="T24" s="183">
        <v>0</v>
      </c>
      <c r="U24" s="183">
        <v>0</v>
      </c>
      <c r="V24" s="183">
        <v>0</v>
      </c>
      <c r="W24" s="183">
        <v>0</v>
      </c>
      <c r="X24" s="183">
        <v>0</v>
      </c>
      <c r="Y24" s="183">
        <v>0</v>
      </c>
      <c r="Z24" s="183">
        <v>1</v>
      </c>
      <c r="AA24" s="4" t="str">
        <f t="shared" si="4"/>
        <v>Unknown, N/A, or Other</v>
      </c>
      <c r="AB24" s="4" t="str">
        <f t="shared" si="5"/>
        <v xml:space="preserve">Unknown, N/A, or Other; </v>
      </c>
      <c r="AC24" s="183">
        <v>0</v>
      </c>
      <c r="AD24" s="183">
        <v>0</v>
      </c>
      <c r="AE24" s="183">
        <v>0</v>
      </c>
      <c r="AF24" s="183">
        <v>0</v>
      </c>
      <c r="AG24" s="183">
        <v>0</v>
      </c>
      <c r="AH24" s="183">
        <v>0</v>
      </c>
      <c r="AI24" s="183">
        <v>0</v>
      </c>
      <c r="AJ24" s="183">
        <v>0</v>
      </c>
      <c r="AK24" s="183">
        <v>0</v>
      </c>
      <c r="AL24" s="183">
        <v>0</v>
      </c>
      <c r="AM24" s="183">
        <v>0</v>
      </c>
      <c r="AN24" s="183">
        <v>1</v>
      </c>
      <c r="AO24" s="4" t="str">
        <f t="shared" si="6"/>
        <v>N/A</v>
      </c>
      <c r="AP24" s="30" t="str">
        <f t="shared" si="7"/>
        <v xml:space="preserve">N/A; </v>
      </c>
      <c r="AQ24" s="182">
        <v>0</v>
      </c>
      <c r="AR24" s="182">
        <v>0</v>
      </c>
      <c r="AS24" s="182">
        <v>0</v>
      </c>
      <c r="AT24" s="182">
        <v>0</v>
      </c>
      <c r="AU24" s="182">
        <v>0</v>
      </c>
      <c r="AV24" s="182">
        <v>0</v>
      </c>
      <c r="AW24" s="182">
        <v>1</v>
      </c>
      <c r="AX24" s="3" t="str">
        <f t="shared" si="8"/>
        <v>Data Extraction; Backdoor Access; Remote Code Execution/Download</v>
      </c>
      <c r="AY24" s="4" t="str">
        <f t="shared" si="9"/>
        <v xml:space="preserve">Data Extraction; Backdoor Access; Remote Code Execution/Download; </v>
      </c>
      <c r="AZ24" s="183">
        <v>1</v>
      </c>
      <c r="BA24" s="183">
        <v>0</v>
      </c>
      <c r="BB24" s="183">
        <v>1</v>
      </c>
      <c r="BC24" s="183">
        <v>0</v>
      </c>
      <c r="BD24" s="183">
        <v>1</v>
      </c>
      <c r="BE24" s="183">
        <v>0</v>
      </c>
      <c r="BF24" s="183">
        <v>0</v>
      </c>
      <c r="BG24" s="183">
        <v>0</v>
      </c>
      <c r="BH24" s="183">
        <v>0</v>
      </c>
      <c r="BI24" s="183">
        <v>0</v>
      </c>
      <c r="BJ24" s="26" t="s">
        <v>682</v>
      </c>
      <c r="BK24" s="27" t="s">
        <v>292</v>
      </c>
      <c r="BL24" s="146">
        <f t="shared" si="10"/>
        <v>2019</v>
      </c>
      <c r="BM24" s="62">
        <f t="shared" si="11"/>
        <v>0</v>
      </c>
      <c r="BN24" s="232">
        <v>3</v>
      </c>
      <c r="BO24" s="232">
        <v>3</v>
      </c>
      <c r="BP24" s="30">
        <f t="shared" si="13"/>
        <v>0</v>
      </c>
      <c r="BQ24" s="30">
        <v>0</v>
      </c>
    </row>
    <row r="25" spans="1:69" ht="16">
      <c r="A25" s="55">
        <v>44813</v>
      </c>
      <c r="B25" s="135" t="s">
        <v>1419</v>
      </c>
      <c r="C25" s="128" t="s">
        <v>66</v>
      </c>
      <c r="D25" s="247" t="s">
        <v>1420</v>
      </c>
      <c r="E25" s="253" t="s">
        <v>1421</v>
      </c>
      <c r="F25" s="128" t="s">
        <v>1419</v>
      </c>
      <c r="G25" s="128" t="s">
        <v>1422</v>
      </c>
      <c r="H25" s="128" t="s">
        <v>1423</v>
      </c>
      <c r="I25" s="25" t="str">
        <f t="shared" si="0"/>
        <v>3rd Party Application</v>
      </c>
      <c r="J25" s="3" t="str">
        <f t="shared" si="1"/>
        <v xml:space="preserve">3rd Party Application, </v>
      </c>
      <c r="K25" s="182">
        <v>0</v>
      </c>
      <c r="L25" s="182">
        <v>0</v>
      </c>
      <c r="M25" s="182">
        <v>1</v>
      </c>
      <c r="N25" s="182">
        <v>0</v>
      </c>
      <c r="O25" s="182">
        <v>0</v>
      </c>
      <c r="P25" s="182">
        <v>0</v>
      </c>
      <c r="Q25" s="182">
        <v>0</v>
      </c>
      <c r="R25" s="4" t="str">
        <f t="shared" si="2"/>
        <v>Unknown, Other, or N/A</v>
      </c>
      <c r="S25" s="3" t="str">
        <f t="shared" si="3"/>
        <v xml:space="preserve">Unknown, Other, or N/A; </v>
      </c>
      <c r="T25" s="182">
        <v>0</v>
      </c>
      <c r="U25" s="182">
        <v>0</v>
      </c>
      <c r="V25" s="182">
        <v>0</v>
      </c>
      <c r="W25" s="182">
        <v>0</v>
      </c>
      <c r="X25" s="182">
        <v>0</v>
      </c>
      <c r="Y25" s="182">
        <v>0</v>
      </c>
      <c r="Z25" s="182">
        <v>1</v>
      </c>
      <c r="AA25" s="4" t="str">
        <f t="shared" si="4"/>
        <v>Supply Chain Service Provider</v>
      </c>
      <c r="AB25" s="4" t="str">
        <f t="shared" si="5"/>
        <v xml:space="preserve">Supply Chain Service Provider; </v>
      </c>
      <c r="AC25" s="182">
        <v>0</v>
      </c>
      <c r="AD25" s="182">
        <v>0</v>
      </c>
      <c r="AE25" s="182">
        <v>0</v>
      </c>
      <c r="AF25" s="182">
        <v>0</v>
      </c>
      <c r="AG25" s="182">
        <v>0</v>
      </c>
      <c r="AH25" s="182">
        <v>0</v>
      </c>
      <c r="AI25" s="182">
        <v>0</v>
      </c>
      <c r="AJ25" s="182">
        <v>0</v>
      </c>
      <c r="AK25" s="182">
        <v>0</v>
      </c>
      <c r="AL25" s="182">
        <v>0</v>
      </c>
      <c r="AM25" s="182">
        <v>1</v>
      </c>
      <c r="AN25" s="182">
        <v>0</v>
      </c>
      <c r="AO25" s="4" t="str">
        <f t="shared" si="6"/>
        <v>N/A</v>
      </c>
      <c r="AP25" s="30" t="str">
        <f t="shared" si="7"/>
        <v xml:space="preserve">N/A; </v>
      </c>
      <c r="AQ25" s="182">
        <v>0</v>
      </c>
      <c r="AR25" s="182">
        <v>0</v>
      </c>
      <c r="AS25" s="182">
        <v>0</v>
      </c>
      <c r="AT25" s="182">
        <v>0</v>
      </c>
      <c r="AU25" s="182">
        <v>0</v>
      </c>
      <c r="AV25" s="182">
        <v>0</v>
      </c>
      <c r="AW25" s="182">
        <v>1</v>
      </c>
      <c r="AX25" s="3" t="str">
        <f t="shared" si="8"/>
        <v>Data Extraction</v>
      </c>
      <c r="AY25" s="4" t="str">
        <f t="shared" si="9"/>
        <v xml:space="preserve">Data Extraction; </v>
      </c>
      <c r="AZ25" s="182">
        <v>1</v>
      </c>
      <c r="BA25" s="182">
        <v>0</v>
      </c>
      <c r="BB25" s="182">
        <v>0</v>
      </c>
      <c r="BC25" s="182">
        <v>0</v>
      </c>
      <c r="BD25" s="182">
        <v>0</v>
      </c>
      <c r="BE25" s="182">
        <v>0</v>
      </c>
      <c r="BF25" s="182">
        <v>0</v>
      </c>
      <c r="BG25" s="182">
        <v>0</v>
      </c>
      <c r="BH25" s="182">
        <v>0</v>
      </c>
      <c r="BI25" s="182">
        <v>0</v>
      </c>
      <c r="BJ25" s="265" t="s">
        <v>79</v>
      </c>
      <c r="BK25" s="267" t="s">
        <v>79</v>
      </c>
      <c r="BL25" s="146">
        <f t="shared" si="10"/>
        <v>2022</v>
      </c>
      <c r="BM25" s="62">
        <f t="shared" si="11"/>
        <v>1</v>
      </c>
      <c r="BN25" s="269">
        <v>3</v>
      </c>
      <c r="BO25" s="269">
        <v>1</v>
      </c>
      <c r="BP25" s="30">
        <f t="shared" si="13"/>
        <v>0</v>
      </c>
      <c r="BQ25" s="30">
        <v>5</v>
      </c>
    </row>
    <row r="26" spans="1:69">
      <c r="A26" s="1">
        <v>43048</v>
      </c>
      <c r="B26" s="30" t="s">
        <v>390</v>
      </c>
      <c r="C26" s="2" t="s">
        <v>66</v>
      </c>
      <c r="D26" s="24" t="s">
        <v>391</v>
      </c>
      <c r="E26" s="43" t="s">
        <v>392</v>
      </c>
      <c r="F26" s="25" t="s">
        <v>83</v>
      </c>
      <c r="G26" s="25" t="s">
        <v>313</v>
      </c>
      <c r="H26" s="25" t="s">
        <v>85</v>
      </c>
      <c r="I26" s="25" t="str">
        <f t="shared" si="0"/>
        <v>Attacker Application</v>
      </c>
      <c r="J26" s="3" t="str">
        <f t="shared" si="1"/>
        <v xml:space="preserve">Attacker Application, </v>
      </c>
      <c r="K26" s="182">
        <v>0</v>
      </c>
      <c r="L26" s="182">
        <v>0</v>
      </c>
      <c r="M26" s="182">
        <v>0</v>
      </c>
      <c r="N26" s="182">
        <v>0</v>
      </c>
      <c r="O26" s="182">
        <v>0</v>
      </c>
      <c r="P26" s="182">
        <v>1</v>
      </c>
      <c r="Q26" s="182">
        <v>0</v>
      </c>
      <c r="R26" s="4" t="str">
        <f t="shared" si="2"/>
        <v>Self-signed/Unsigned</v>
      </c>
      <c r="S26" s="3" t="str">
        <f t="shared" si="3"/>
        <v xml:space="preserve">Self-signed/Unsigned; </v>
      </c>
      <c r="T26" s="183">
        <v>0</v>
      </c>
      <c r="U26" s="183">
        <v>0</v>
      </c>
      <c r="V26" s="183">
        <v>0</v>
      </c>
      <c r="W26" s="183">
        <v>0</v>
      </c>
      <c r="X26" s="183">
        <v>1</v>
      </c>
      <c r="Y26" s="183">
        <v>0</v>
      </c>
      <c r="Z26" s="183">
        <v>0</v>
      </c>
      <c r="AA26" s="4" t="str">
        <f t="shared" si="4"/>
        <v>Proprietary Application Store</v>
      </c>
      <c r="AB26" s="4" t="str">
        <f t="shared" si="5"/>
        <v xml:space="preserve">Proprietary Application Store; </v>
      </c>
      <c r="AC26" s="183">
        <v>0</v>
      </c>
      <c r="AD26" s="183">
        <v>0</v>
      </c>
      <c r="AE26" s="183">
        <v>1</v>
      </c>
      <c r="AF26" s="183">
        <v>0</v>
      </c>
      <c r="AG26" s="183">
        <v>0</v>
      </c>
      <c r="AH26" s="183">
        <v>0</v>
      </c>
      <c r="AI26" s="183">
        <v>0</v>
      </c>
      <c r="AJ26" s="183">
        <v>0</v>
      </c>
      <c r="AK26" s="183">
        <v>0</v>
      </c>
      <c r="AL26" s="183">
        <v>0</v>
      </c>
      <c r="AM26" s="183">
        <v>0</v>
      </c>
      <c r="AN26" s="183">
        <v>0</v>
      </c>
      <c r="AO26" s="4" t="str">
        <f t="shared" si="6"/>
        <v>N/A</v>
      </c>
      <c r="AP26" s="30" t="str">
        <f t="shared" si="7"/>
        <v xml:space="preserve">N/A; </v>
      </c>
      <c r="AQ26" s="182">
        <v>0</v>
      </c>
      <c r="AR26" s="182">
        <v>0</v>
      </c>
      <c r="AS26" s="182">
        <v>0</v>
      </c>
      <c r="AT26" s="182">
        <v>0</v>
      </c>
      <c r="AU26" s="182">
        <v>0</v>
      </c>
      <c r="AV26" s="182">
        <v>0</v>
      </c>
      <c r="AW26" s="182">
        <v>1</v>
      </c>
      <c r="AX26" s="3" t="str">
        <f t="shared" si="8"/>
        <v>Data Extraction; Remote Code Execution/Download; Payment Diversion</v>
      </c>
      <c r="AY26" s="4" t="str">
        <f t="shared" si="9"/>
        <v xml:space="preserve">Data Extraction; Remote Code Execution/Download; Payment Diversion; </v>
      </c>
      <c r="AZ26" s="183">
        <v>1</v>
      </c>
      <c r="BA26" s="183">
        <v>0</v>
      </c>
      <c r="BB26" s="183">
        <v>0</v>
      </c>
      <c r="BC26" s="183">
        <v>0</v>
      </c>
      <c r="BD26" s="183">
        <v>1</v>
      </c>
      <c r="BE26" s="183">
        <v>0</v>
      </c>
      <c r="BF26" s="183">
        <v>1</v>
      </c>
      <c r="BG26" s="183">
        <v>0</v>
      </c>
      <c r="BH26" s="183">
        <v>0</v>
      </c>
      <c r="BI26" s="183">
        <v>0</v>
      </c>
      <c r="BJ26" s="26" t="s">
        <v>79</v>
      </c>
      <c r="BK26" s="27" t="s">
        <v>86</v>
      </c>
      <c r="BL26" s="146">
        <f t="shared" si="10"/>
        <v>2017</v>
      </c>
      <c r="BM26" s="62">
        <f t="shared" si="11"/>
        <v>0</v>
      </c>
      <c r="BN26" s="232">
        <v>2</v>
      </c>
      <c r="BO26" s="232">
        <v>1</v>
      </c>
      <c r="BP26" s="30">
        <f t="shared" si="13"/>
        <v>1</v>
      </c>
      <c r="BQ26" s="30">
        <v>0</v>
      </c>
    </row>
    <row r="27" spans="1:69" ht="16">
      <c r="A27" s="55">
        <v>43699</v>
      </c>
      <c r="B27" s="66" t="s">
        <v>672</v>
      </c>
      <c r="C27" s="56" t="s">
        <v>66</v>
      </c>
      <c r="D27" s="24" t="s">
        <v>673</v>
      </c>
      <c r="E27" s="57" t="s">
        <v>674</v>
      </c>
      <c r="F27" s="56" t="s">
        <v>675</v>
      </c>
      <c r="G27" s="56" t="s">
        <v>643</v>
      </c>
      <c r="H27" s="56" t="s">
        <v>676</v>
      </c>
      <c r="I27" s="25" t="str">
        <f t="shared" si="0"/>
        <v>OSS, Attacker Application</v>
      </c>
      <c r="J27" s="3" t="str">
        <f t="shared" si="1"/>
        <v xml:space="preserve">OSS, Attacker Application, </v>
      </c>
      <c r="K27" s="182">
        <v>0</v>
      </c>
      <c r="L27" s="182">
        <v>0</v>
      </c>
      <c r="M27" s="182">
        <v>0</v>
      </c>
      <c r="N27" s="182">
        <v>0</v>
      </c>
      <c r="O27" s="182">
        <v>1</v>
      </c>
      <c r="P27" s="182">
        <v>1</v>
      </c>
      <c r="Q27" s="182">
        <v>0</v>
      </c>
      <c r="R27" s="4" t="str">
        <f t="shared" si="2"/>
        <v>Account Access</v>
      </c>
      <c r="S27" s="3" t="str">
        <f t="shared" si="3"/>
        <v xml:space="preserve">Account Access; </v>
      </c>
      <c r="T27" s="183">
        <v>0</v>
      </c>
      <c r="U27" s="183">
        <v>0</v>
      </c>
      <c r="V27" s="183">
        <v>0</v>
      </c>
      <c r="W27" s="183">
        <v>1</v>
      </c>
      <c r="X27" s="183">
        <v>0</v>
      </c>
      <c r="Y27" s="183">
        <v>0</v>
      </c>
      <c r="Z27" s="183">
        <v>0</v>
      </c>
      <c r="AA27" s="4" t="str">
        <f t="shared" si="4"/>
        <v>Typosquatting; Open Source Dependency</v>
      </c>
      <c r="AB27" s="4" t="str">
        <f t="shared" si="5"/>
        <v xml:space="preserve">Typosquatting; Open Source Dependency; </v>
      </c>
      <c r="AC27" s="183">
        <v>1</v>
      </c>
      <c r="AD27" s="183">
        <v>0</v>
      </c>
      <c r="AE27" s="183">
        <v>0</v>
      </c>
      <c r="AF27" s="183">
        <v>0</v>
      </c>
      <c r="AG27" s="183">
        <v>1</v>
      </c>
      <c r="AH27" s="183">
        <v>0</v>
      </c>
      <c r="AI27" s="183">
        <v>0</v>
      </c>
      <c r="AJ27" s="183">
        <v>0</v>
      </c>
      <c r="AK27" s="183">
        <v>0</v>
      </c>
      <c r="AL27" s="183">
        <v>0</v>
      </c>
      <c r="AM27" s="183">
        <v>0</v>
      </c>
      <c r="AN27" s="183">
        <v>0</v>
      </c>
      <c r="AO27" s="4" t="str">
        <f t="shared" si="6"/>
        <v>N/A</v>
      </c>
      <c r="AP27" s="30" t="str">
        <f t="shared" si="7"/>
        <v xml:space="preserve">N/A; </v>
      </c>
      <c r="AQ27" s="182">
        <v>0</v>
      </c>
      <c r="AR27" s="182">
        <v>0</v>
      </c>
      <c r="AS27" s="182">
        <v>0</v>
      </c>
      <c r="AT27" s="182">
        <v>0</v>
      </c>
      <c r="AU27" s="182">
        <v>0</v>
      </c>
      <c r="AV27" s="182">
        <v>0</v>
      </c>
      <c r="AW27" s="182">
        <v>1</v>
      </c>
      <c r="AX27" s="3" t="str">
        <f t="shared" si="8"/>
        <v>Data Extraction</v>
      </c>
      <c r="AY27" s="4" t="str">
        <f t="shared" si="9"/>
        <v xml:space="preserve">Data Extraction; </v>
      </c>
      <c r="AZ27" s="183">
        <v>1</v>
      </c>
      <c r="BA27" s="183">
        <v>0</v>
      </c>
      <c r="BB27" s="183">
        <v>0</v>
      </c>
      <c r="BC27" s="183">
        <v>0</v>
      </c>
      <c r="BD27" s="183">
        <v>0</v>
      </c>
      <c r="BE27" s="183">
        <v>0</v>
      </c>
      <c r="BF27" s="183">
        <v>0</v>
      </c>
      <c r="BG27" s="183">
        <v>0</v>
      </c>
      <c r="BH27" s="183">
        <v>0</v>
      </c>
      <c r="BI27" s="183">
        <v>0</v>
      </c>
      <c r="BJ27" s="61" t="s">
        <v>79</v>
      </c>
      <c r="BK27" s="62" t="s">
        <v>79</v>
      </c>
      <c r="BL27" s="146">
        <f t="shared" si="10"/>
        <v>2019</v>
      </c>
      <c r="BM27" s="62">
        <f t="shared" si="11"/>
        <v>0</v>
      </c>
      <c r="BN27" s="232">
        <v>2</v>
      </c>
      <c r="BO27" s="232">
        <v>1</v>
      </c>
      <c r="BP27" s="30">
        <f t="shared" si="13"/>
        <v>0</v>
      </c>
      <c r="BQ27" s="30">
        <v>1</v>
      </c>
    </row>
    <row r="28" spans="1:69">
      <c r="A28" s="1">
        <v>41684</v>
      </c>
      <c r="B28" s="30" t="s">
        <v>181</v>
      </c>
      <c r="C28" s="2" t="s">
        <v>112</v>
      </c>
      <c r="D28" s="24" t="s">
        <v>182</v>
      </c>
      <c r="E28" s="43" t="s">
        <v>183</v>
      </c>
      <c r="F28" s="25" t="s">
        <v>184</v>
      </c>
      <c r="G28" s="25" t="s">
        <v>185</v>
      </c>
      <c r="H28" s="25" t="s">
        <v>185</v>
      </c>
      <c r="I28" s="25" t="str">
        <f t="shared" si="0"/>
        <v>3rd Party Firmware</v>
      </c>
      <c r="J28" s="3" t="str">
        <f t="shared" si="1"/>
        <v xml:space="preserve">3rd Party Firmware, </v>
      </c>
      <c r="K28" s="182">
        <v>0</v>
      </c>
      <c r="L28" s="182">
        <v>0</v>
      </c>
      <c r="M28" s="182">
        <v>0</v>
      </c>
      <c r="N28" s="182">
        <v>1</v>
      </c>
      <c r="O28" s="182">
        <v>0</v>
      </c>
      <c r="P28" s="182">
        <v>0</v>
      </c>
      <c r="Q28" s="182">
        <v>0</v>
      </c>
      <c r="R28" s="4" t="str">
        <f t="shared" si="2"/>
        <v>Stolen/Purchased Certificate</v>
      </c>
      <c r="S28" s="3" t="str">
        <f t="shared" si="3"/>
        <v xml:space="preserve">Stolen/Purchased Certificate; </v>
      </c>
      <c r="T28" s="183">
        <v>1</v>
      </c>
      <c r="U28" s="183">
        <v>0</v>
      </c>
      <c r="V28" s="183">
        <v>0</v>
      </c>
      <c r="W28" s="183">
        <v>0</v>
      </c>
      <c r="X28" s="183">
        <v>0</v>
      </c>
      <c r="Y28" s="183">
        <v>0</v>
      </c>
      <c r="Z28" s="183">
        <v>0</v>
      </c>
      <c r="AA28" s="4" t="str">
        <f t="shared" si="4"/>
        <v>Hijacked Updates; Supply Chain Service Provider</v>
      </c>
      <c r="AB28" s="4" t="str">
        <f t="shared" si="5"/>
        <v xml:space="preserve">Hijacked Updates; Supply Chain Service Provider; </v>
      </c>
      <c r="AC28" s="183">
        <v>0</v>
      </c>
      <c r="AD28" s="183">
        <v>1</v>
      </c>
      <c r="AE28" s="183">
        <v>0</v>
      </c>
      <c r="AF28" s="183">
        <v>0</v>
      </c>
      <c r="AG28" s="183">
        <v>0</v>
      </c>
      <c r="AH28" s="183">
        <v>0</v>
      </c>
      <c r="AI28" s="183">
        <v>0</v>
      </c>
      <c r="AJ28" s="183">
        <v>0</v>
      </c>
      <c r="AK28" s="183">
        <v>0</v>
      </c>
      <c r="AL28" s="183">
        <v>0</v>
      </c>
      <c r="AM28" s="183">
        <v>1</v>
      </c>
      <c r="AN28" s="183">
        <v>0</v>
      </c>
      <c r="AO28" s="4" t="str">
        <f t="shared" si="6"/>
        <v>Certificate Theft; Cryptography Error</v>
      </c>
      <c r="AP28" s="30" t="str">
        <f t="shared" si="7"/>
        <v xml:space="preserve">Certificate Theft; Cryptography Error; </v>
      </c>
      <c r="AQ28" s="182">
        <v>0</v>
      </c>
      <c r="AR28" s="182">
        <v>1</v>
      </c>
      <c r="AS28" s="182">
        <v>1</v>
      </c>
      <c r="AT28" s="182">
        <v>0</v>
      </c>
      <c r="AU28" s="182">
        <v>0</v>
      </c>
      <c r="AV28" s="182">
        <v>0</v>
      </c>
      <c r="AW28" s="182">
        <v>0</v>
      </c>
      <c r="AX28" s="3" t="str">
        <f t="shared" si="8"/>
        <v>Backdoor Access; Remote Code Execution/Download</v>
      </c>
      <c r="AY28" s="4" t="str">
        <f t="shared" si="9"/>
        <v xml:space="preserve">Backdoor Access; Remote Code Execution/Download; </v>
      </c>
      <c r="AZ28" s="183">
        <v>0</v>
      </c>
      <c r="BA28" s="183">
        <v>0</v>
      </c>
      <c r="BB28" s="183">
        <v>1</v>
      </c>
      <c r="BC28" s="183">
        <v>0</v>
      </c>
      <c r="BD28" s="183">
        <v>1</v>
      </c>
      <c r="BE28" s="183">
        <v>0</v>
      </c>
      <c r="BF28" s="183">
        <v>0</v>
      </c>
      <c r="BG28" s="183">
        <v>0</v>
      </c>
      <c r="BH28" s="183">
        <v>0</v>
      </c>
      <c r="BI28" s="183">
        <v>0</v>
      </c>
      <c r="BJ28" s="26" t="s">
        <v>45</v>
      </c>
      <c r="BK28" s="27" t="s">
        <v>45</v>
      </c>
      <c r="BL28" s="146">
        <f t="shared" si="10"/>
        <v>2014</v>
      </c>
      <c r="BM28" s="62">
        <f t="shared" si="11"/>
        <v>1</v>
      </c>
      <c r="BN28" s="232">
        <v>3</v>
      </c>
      <c r="BO28" s="232">
        <v>4</v>
      </c>
      <c r="BP28" s="30">
        <f t="shared" si="13"/>
        <v>0</v>
      </c>
      <c r="BQ28" s="30">
        <v>0</v>
      </c>
    </row>
    <row r="29" spans="1:69" ht="32">
      <c r="A29" s="241">
        <v>44236</v>
      </c>
      <c r="B29" s="147" t="s">
        <v>925</v>
      </c>
      <c r="C29" s="2" t="s">
        <v>112</v>
      </c>
      <c r="D29" s="249" t="s">
        <v>926</v>
      </c>
      <c r="E29" s="258" t="s">
        <v>927</v>
      </c>
      <c r="F29" s="128" t="s">
        <v>928</v>
      </c>
      <c r="G29" s="128" t="s">
        <v>929</v>
      </c>
      <c r="H29" s="128" t="s">
        <v>930</v>
      </c>
      <c r="I29" s="25" t="str">
        <f t="shared" si="0"/>
        <v>OSS</v>
      </c>
      <c r="J29" s="3" t="str">
        <f t="shared" si="1"/>
        <v xml:space="preserve">OSS, </v>
      </c>
      <c r="K29" s="182">
        <v>0</v>
      </c>
      <c r="L29" s="182">
        <v>0</v>
      </c>
      <c r="M29" s="182">
        <v>0</v>
      </c>
      <c r="N29" s="182">
        <v>0</v>
      </c>
      <c r="O29" s="182">
        <v>1</v>
      </c>
      <c r="P29" s="182">
        <v>0</v>
      </c>
      <c r="Q29" s="182">
        <v>0</v>
      </c>
      <c r="R29" s="4" t="str">
        <f t="shared" si="2"/>
        <v>Self-signed/Unsigned; Broken Signature System</v>
      </c>
      <c r="S29" s="3" t="str">
        <f t="shared" si="3"/>
        <v xml:space="preserve">Self-signed/Unsigned; Broken Signature System; </v>
      </c>
      <c r="T29" s="183">
        <v>0</v>
      </c>
      <c r="U29" s="183">
        <v>0</v>
      </c>
      <c r="V29" s="183">
        <v>0</v>
      </c>
      <c r="W29" s="183">
        <v>0</v>
      </c>
      <c r="X29" s="183">
        <v>1</v>
      </c>
      <c r="Y29" s="183">
        <v>1</v>
      </c>
      <c r="Z29" s="183">
        <v>0</v>
      </c>
      <c r="AA29" s="4" t="str">
        <f t="shared" si="4"/>
        <v>Open Source Dependency</v>
      </c>
      <c r="AB29" s="4" t="str">
        <f t="shared" si="5"/>
        <v xml:space="preserve">Open Source Dependency; </v>
      </c>
      <c r="AC29" s="183">
        <v>0</v>
      </c>
      <c r="AD29" s="183">
        <v>0</v>
      </c>
      <c r="AE29" s="183">
        <v>0</v>
      </c>
      <c r="AF29" s="183">
        <v>0</v>
      </c>
      <c r="AG29" s="183">
        <v>1</v>
      </c>
      <c r="AH29" s="183">
        <v>0</v>
      </c>
      <c r="AI29" s="183">
        <v>0</v>
      </c>
      <c r="AJ29" s="183">
        <v>0</v>
      </c>
      <c r="AK29" s="183">
        <v>0</v>
      </c>
      <c r="AL29" s="183">
        <v>0</v>
      </c>
      <c r="AM29" s="183">
        <v>0</v>
      </c>
      <c r="AN29" s="183">
        <v>0</v>
      </c>
      <c r="AO29" s="4" t="str">
        <f t="shared" si="6"/>
        <v>Code Injection</v>
      </c>
      <c r="AP29" s="30" t="str">
        <f t="shared" si="7"/>
        <v xml:space="preserve">Code Injection; </v>
      </c>
      <c r="AQ29" s="182">
        <v>0</v>
      </c>
      <c r="AR29" s="182">
        <v>0</v>
      </c>
      <c r="AS29" s="182">
        <v>0</v>
      </c>
      <c r="AT29" s="182">
        <v>0</v>
      </c>
      <c r="AU29" s="182">
        <v>0</v>
      </c>
      <c r="AV29" s="182">
        <v>1</v>
      </c>
      <c r="AW29" s="182">
        <v>0</v>
      </c>
      <c r="AX29" s="3" t="str">
        <f t="shared" si="8"/>
        <v>Data Extraction; Backdoor Access; Remote Code Execution/Download; Data Damage</v>
      </c>
      <c r="AY29" s="4" t="str">
        <f t="shared" si="9"/>
        <v xml:space="preserve">Data Extraction; Backdoor Access; Remote Code Execution/Download; Data Damage; </v>
      </c>
      <c r="AZ29" s="183">
        <v>1</v>
      </c>
      <c r="BA29" s="183">
        <v>0</v>
      </c>
      <c r="BB29" s="183">
        <v>1</v>
      </c>
      <c r="BC29" s="183">
        <v>0</v>
      </c>
      <c r="BD29" s="183">
        <v>1</v>
      </c>
      <c r="BE29" s="183">
        <v>0</v>
      </c>
      <c r="BF29" s="183">
        <v>0</v>
      </c>
      <c r="BG29" s="183">
        <v>0</v>
      </c>
      <c r="BH29" s="183">
        <v>1</v>
      </c>
      <c r="BI29" s="183">
        <v>0</v>
      </c>
      <c r="BJ29" s="26" t="s">
        <v>931</v>
      </c>
      <c r="BK29" s="27" t="s">
        <v>292</v>
      </c>
      <c r="BL29" s="146">
        <f t="shared" si="10"/>
        <v>2021</v>
      </c>
      <c r="BM29" s="62">
        <f t="shared" si="11"/>
        <v>0</v>
      </c>
      <c r="BN29" s="268">
        <v>3</v>
      </c>
      <c r="BO29" s="268">
        <v>1</v>
      </c>
      <c r="BP29" s="30">
        <f t="shared" si="13"/>
        <v>0</v>
      </c>
      <c r="BQ29" s="30">
        <v>2</v>
      </c>
    </row>
    <row r="30" spans="1:69">
      <c r="A30" s="55">
        <v>41105</v>
      </c>
      <c r="B30" t="s">
        <v>124</v>
      </c>
      <c r="C30" s="128" t="s">
        <v>66</v>
      </c>
      <c r="D30" s="128" t="s">
        <v>125</v>
      </c>
      <c r="E30" s="253" t="s">
        <v>126</v>
      </c>
      <c r="F30" s="56" t="s">
        <v>127</v>
      </c>
      <c r="G30" s="56" t="s">
        <v>128</v>
      </c>
      <c r="H30" s="56" t="s">
        <v>129</v>
      </c>
      <c r="I30" s="25" t="str">
        <f t="shared" si="0"/>
        <v>3rd Party Application</v>
      </c>
      <c r="J30" s="3" t="str">
        <f t="shared" si="1"/>
        <v xml:space="preserve">3rd Party Application, </v>
      </c>
      <c r="K30" s="182">
        <v>0</v>
      </c>
      <c r="L30" s="182">
        <v>0</v>
      </c>
      <c r="M30" s="182">
        <v>1</v>
      </c>
      <c r="N30" s="182">
        <v>0</v>
      </c>
      <c r="O30" s="182">
        <v>0</v>
      </c>
      <c r="P30" s="182">
        <v>0</v>
      </c>
      <c r="Q30" s="182">
        <v>0</v>
      </c>
      <c r="R30" s="4" t="str">
        <f t="shared" si="2"/>
        <v>Stolen/Purchased Certificate</v>
      </c>
      <c r="S30" s="3" t="str">
        <f t="shared" si="3"/>
        <v xml:space="preserve">Stolen/Purchased Certificate; </v>
      </c>
      <c r="T30" s="183">
        <v>1</v>
      </c>
      <c r="U30" s="183">
        <v>0</v>
      </c>
      <c r="V30" s="183">
        <v>0</v>
      </c>
      <c r="W30" s="183">
        <v>0</v>
      </c>
      <c r="X30" s="183">
        <v>0</v>
      </c>
      <c r="Y30" s="183">
        <v>0</v>
      </c>
      <c r="Z30" s="183">
        <v>0</v>
      </c>
      <c r="AA30" s="4" t="str">
        <f t="shared" si="4"/>
        <v>Supply Chain Service Provider; Unknown, N/A, or Other</v>
      </c>
      <c r="AB30" s="4" t="str">
        <f t="shared" si="5"/>
        <v xml:space="preserve">Supply Chain Service Provider; Unknown, N/A, or Other; </v>
      </c>
      <c r="AC30" s="183">
        <v>0</v>
      </c>
      <c r="AD30" s="183">
        <v>0</v>
      </c>
      <c r="AE30" s="183">
        <v>0</v>
      </c>
      <c r="AF30" s="183">
        <v>0</v>
      </c>
      <c r="AG30" s="183">
        <v>0</v>
      </c>
      <c r="AH30" s="183">
        <v>0</v>
      </c>
      <c r="AI30" s="183">
        <v>0</v>
      </c>
      <c r="AJ30" s="183">
        <v>0</v>
      </c>
      <c r="AK30" s="183">
        <v>0</v>
      </c>
      <c r="AL30" s="183">
        <v>0</v>
      </c>
      <c r="AM30" s="183">
        <v>1</v>
      </c>
      <c r="AN30" s="183">
        <v>1</v>
      </c>
      <c r="AO30" s="4" t="str">
        <f t="shared" si="6"/>
        <v>N/A</v>
      </c>
      <c r="AP30" s="30" t="str">
        <f t="shared" si="7"/>
        <v xml:space="preserve">N/A; </v>
      </c>
      <c r="AQ30" s="182">
        <v>0</v>
      </c>
      <c r="AR30" s="182">
        <v>0</v>
      </c>
      <c r="AS30" s="182">
        <v>0</v>
      </c>
      <c r="AT30" s="182">
        <v>0</v>
      </c>
      <c r="AU30" s="182">
        <v>0</v>
      </c>
      <c r="AV30" s="182">
        <v>0</v>
      </c>
      <c r="AW30" s="182">
        <v>1</v>
      </c>
      <c r="AX30" s="3" t="str">
        <f t="shared" si="8"/>
        <v>Data Extraction; Unknown or Other</v>
      </c>
      <c r="AY30" s="4" t="str">
        <f t="shared" si="9"/>
        <v xml:space="preserve">Data Extraction; Unknown or Other; </v>
      </c>
      <c r="AZ30" s="182">
        <v>1</v>
      </c>
      <c r="BA30" s="182">
        <v>0</v>
      </c>
      <c r="BB30" s="182">
        <v>0</v>
      </c>
      <c r="BC30" s="182">
        <v>0</v>
      </c>
      <c r="BD30" s="182">
        <v>0</v>
      </c>
      <c r="BE30" s="182">
        <v>0</v>
      </c>
      <c r="BF30" s="182">
        <v>0</v>
      </c>
      <c r="BG30" s="182">
        <v>0</v>
      </c>
      <c r="BH30" s="182">
        <v>0</v>
      </c>
      <c r="BI30" s="182">
        <v>1</v>
      </c>
      <c r="BJ30" s="61" t="s">
        <v>79</v>
      </c>
      <c r="BK30" s="62" t="s">
        <v>79</v>
      </c>
      <c r="BL30" s="146">
        <f t="shared" si="10"/>
        <v>2012</v>
      </c>
      <c r="BM30" s="62">
        <f t="shared" si="11"/>
        <v>1</v>
      </c>
      <c r="BN30" s="268">
        <v>3</v>
      </c>
      <c r="BO30" s="268">
        <v>2</v>
      </c>
      <c r="BP30" s="30">
        <f t="shared" si="13"/>
        <v>0</v>
      </c>
      <c r="BQ30" s="30">
        <v>4</v>
      </c>
    </row>
    <row r="31" spans="1:69" ht="16">
      <c r="A31" s="242">
        <v>43550</v>
      </c>
      <c r="B31" s="167" t="s">
        <v>601</v>
      </c>
      <c r="C31" s="244" t="s">
        <v>66</v>
      </c>
      <c r="D31" s="170" t="s">
        <v>602</v>
      </c>
      <c r="E31" s="257" t="s">
        <v>603</v>
      </c>
      <c r="F31" s="244" t="s">
        <v>604</v>
      </c>
      <c r="G31" s="244" t="s">
        <v>605</v>
      </c>
      <c r="H31" s="244" t="s">
        <v>135</v>
      </c>
      <c r="I31" s="163" t="str">
        <f t="shared" si="0"/>
        <v>OSS</v>
      </c>
      <c r="J31" s="162" t="str">
        <f t="shared" si="1"/>
        <v xml:space="preserve">OSS, </v>
      </c>
      <c r="K31" s="182">
        <v>0</v>
      </c>
      <c r="L31" s="182">
        <v>0</v>
      </c>
      <c r="M31" s="182">
        <v>0</v>
      </c>
      <c r="N31" s="182">
        <v>0</v>
      </c>
      <c r="O31" s="182">
        <v>1</v>
      </c>
      <c r="P31" s="182">
        <v>0</v>
      </c>
      <c r="Q31" s="182">
        <v>0</v>
      </c>
      <c r="R31" s="161" t="str">
        <f t="shared" si="2"/>
        <v>Account Access</v>
      </c>
      <c r="S31" s="162" t="str">
        <f t="shared" si="3"/>
        <v xml:space="preserve">Account Access; </v>
      </c>
      <c r="T31" s="183">
        <v>0</v>
      </c>
      <c r="U31" s="183">
        <v>0</v>
      </c>
      <c r="V31" s="183">
        <v>0</v>
      </c>
      <c r="W31" s="183">
        <v>1</v>
      </c>
      <c r="X31" s="183">
        <v>0</v>
      </c>
      <c r="Y31" s="183">
        <v>0</v>
      </c>
      <c r="Z31" s="183">
        <v>0</v>
      </c>
      <c r="AA31" s="161" t="str">
        <f t="shared" si="4"/>
        <v>Hijacked Updates; Open Source Dependency</v>
      </c>
      <c r="AB31" s="161" t="str">
        <f t="shared" si="5"/>
        <v xml:space="preserve">Hijacked Updates; Open Source Dependency; </v>
      </c>
      <c r="AC31" s="183">
        <v>0</v>
      </c>
      <c r="AD31" s="183">
        <v>1</v>
      </c>
      <c r="AE31" s="183">
        <v>0</v>
      </c>
      <c r="AF31" s="183">
        <v>0</v>
      </c>
      <c r="AG31" s="183">
        <v>1</v>
      </c>
      <c r="AH31" s="183">
        <v>0</v>
      </c>
      <c r="AI31" s="183">
        <v>0</v>
      </c>
      <c r="AJ31" s="183">
        <v>0</v>
      </c>
      <c r="AK31" s="183">
        <v>0</v>
      </c>
      <c r="AL31" s="183">
        <v>0</v>
      </c>
      <c r="AM31" s="183">
        <v>0</v>
      </c>
      <c r="AN31" s="183">
        <v>0</v>
      </c>
      <c r="AO31" s="161" t="str">
        <f t="shared" si="6"/>
        <v>N/A</v>
      </c>
      <c r="AP31" s="160" t="str">
        <f t="shared" si="7"/>
        <v xml:space="preserve">N/A; </v>
      </c>
      <c r="AQ31" s="182">
        <v>0</v>
      </c>
      <c r="AR31" s="182">
        <v>0</v>
      </c>
      <c r="AS31" s="182">
        <v>0</v>
      </c>
      <c r="AT31" s="182">
        <v>0</v>
      </c>
      <c r="AU31" s="182">
        <v>0</v>
      </c>
      <c r="AV31" s="182">
        <v>0</v>
      </c>
      <c r="AW31" s="182">
        <v>1</v>
      </c>
      <c r="AX31" s="162" t="str">
        <f t="shared" si="8"/>
        <v>Backdoor Access; Remote Code Execution/Download</v>
      </c>
      <c r="AY31" s="161" t="str">
        <f t="shared" si="9"/>
        <v xml:space="preserve">Backdoor Access; Remote Code Execution/Download; </v>
      </c>
      <c r="AZ31" s="183">
        <v>0</v>
      </c>
      <c r="BA31" s="183">
        <v>0</v>
      </c>
      <c r="BB31" s="183">
        <v>1</v>
      </c>
      <c r="BC31" s="183">
        <v>0</v>
      </c>
      <c r="BD31" s="183">
        <v>1</v>
      </c>
      <c r="BE31" s="183">
        <v>0</v>
      </c>
      <c r="BF31" s="183">
        <v>0</v>
      </c>
      <c r="BG31" s="183">
        <v>0</v>
      </c>
      <c r="BH31" s="183">
        <v>0</v>
      </c>
      <c r="BI31" s="183">
        <v>0</v>
      </c>
      <c r="BJ31" s="172" t="s">
        <v>79</v>
      </c>
      <c r="BK31" s="173" t="s">
        <v>79</v>
      </c>
      <c r="BL31" s="164">
        <f t="shared" si="10"/>
        <v>2019</v>
      </c>
      <c r="BM31" s="165">
        <f t="shared" si="11"/>
        <v>0</v>
      </c>
      <c r="BN31" s="233">
        <v>2</v>
      </c>
      <c r="BO31" s="233">
        <v>1</v>
      </c>
      <c r="BP31" s="160">
        <f t="shared" si="13"/>
        <v>0</v>
      </c>
      <c r="BQ31" s="160">
        <v>1</v>
      </c>
    </row>
    <row r="32" spans="1:69">
      <c r="A32" s="55">
        <v>43836</v>
      </c>
      <c r="B32" s="30" t="s">
        <v>729</v>
      </c>
      <c r="C32" s="7" t="s">
        <v>66</v>
      </c>
      <c r="D32" s="141" t="s">
        <v>730</v>
      </c>
      <c r="E32" s="43" t="s">
        <v>731</v>
      </c>
      <c r="F32" s="25" t="s">
        <v>83</v>
      </c>
      <c r="G32" s="25" t="s">
        <v>313</v>
      </c>
      <c r="H32" s="25" t="s">
        <v>85</v>
      </c>
      <c r="I32" s="25" t="str">
        <f t="shared" si="0"/>
        <v>Attacker Application</v>
      </c>
      <c r="J32" s="3" t="str">
        <f t="shared" si="1"/>
        <v xml:space="preserve">Attacker Application, </v>
      </c>
      <c r="K32" s="182">
        <v>0</v>
      </c>
      <c r="L32" s="182">
        <v>0</v>
      </c>
      <c r="M32" s="182">
        <v>0</v>
      </c>
      <c r="N32" s="182">
        <v>0</v>
      </c>
      <c r="O32" s="182">
        <v>0</v>
      </c>
      <c r="P32" s="182">
        <v>1</v>
      </c>
      <c r="Q32" s="182">
        <v>0</v>
      </c>
      <c r="R32" s="4" t="str">
        <f t="shared" si="2"/>
        <v>Self-signed/Unsigned</v>
      </c>
      <c r="S32" s="3" t="str">
        <f t="shared" si="3"/>
        <v xml:space="preserve">Self-signed/Unsigned; </v>
      </c>
      <c r="T32" s="183">
        <v>0</v>
      </c>
      <c r="U32" s="183">
        <v>0</v>
      </c>
      <c r="V32" s="183">
        <v>0</v>
      </c>
      <c r="W32" s="183">
        <v>0</v>
      </c>
      <c r="X32" s="183">
        <v>1</v>
      </c>
      <c r="Y32" s="183">
        <v>0</v>
      </c>
      <c r="Z32" s="183">
        <v>0</v>
      </c>
      <c r="AA32" s="4" t="str">
        <f t="shared" si="4"/>
        <v>Proprietary Application Store</v>
      </c>
      <c r="AB32" s="4" t="str">
        <f t="shared" si="5"/>
        <v xml:space="preserve">Proprietary Application Store; </v>
      </c>
      <c r="AC32" s="183">
        <v>0</v>
      </c>
      <c r="AD32" s="183">
        <v>0</v>
      </c>
      <c r="AE32" s="183">
        <v>1</v>
      </c>
      <c r="AF32" s="183">
        <v>0</v>
      </c>
      <c r="AG32" s="183">
        <v>0</v>
      </c>
      <c r="AH32" s="183">
        <v>0</v>
      </c>
      <c r="AI32" s="183">
        <v>0</v>
      </c>
      <c r="AJ32" s="183">
        <v>0</v>
      </c>
      <c r="AK32" s="183">
        <v>0</v>
      </c>
      <c r="AL32" s="183">
        <v>0</v>
      </c>
      <c r="AM32" s="183">
        <v>0</v>
      </c>
      <c r="AN32" s="183">
        <v>0</v>
      </c>
      <c r="AO32" s="4" t="str">
        <f t="shared" si="6"/>
        <v>N/A</v>
      </c>
      <c r="AP32" s="30" t="str">
        <f t="shared" si="7"/>
        <v xml:space="preserve">N/A; </v>
      </c>
      <c r="AQ32" s="182">
        <v>0</v>
      </c>
      <c r="AR32" s="182">
        <v>0</v>
      </c>
      <c r="AS32" s="182">
        <v>0</v>
      </c>
      <c r="AT32" s="182">
        <v>0</v>
      </c>
      <c r="AU32" s="182">
        <v>0</v>
      </c>
      <c r="AV32" s="182">
        <v>0</v>
      </c>
      <c r="AW32" s="182">
        <v>1</v>
      </c>
      <c r="AX32" s="3" t="str">
        <f t="shared" si="8"/>
        <v>Data Extraction; Remote Code Execution/Download</v>
      </c>
      <c r="AY32" s="4" t="str">
        <f t="shared" si="9"/>
        <v xml:space="preserve">Data Extraction; Remote Code Execution/Download; </v>
      </c>
      <c r="AZ32" s="183">
        <v>1</v>
      </c>
      <c r="BA32" s="183">
        <v>0</v>
      </c>
      <c r="BB32" s="183">
        <v>0</v>
      </c>
      <c r="BC32" s="183">
        <v>0</v>
      </c>
      <c r="BD32" s="183">
        <v>1</v>
      </c>
      <c r="BE32" s="183">
        <v>0</v>
      </c>
      <c r="BF32" s="183">
        <v>0</v>
      </c>
      <c r="BG32" s="183">
        <v>0</v>
      </c>
      <c r="BH32" s="183">
        <v>0</v>
      </c>
      <c r="BI32" s="183">
        <v>0</v>
      </c>
      <c r="BJ32" s="26" t="s">
        <v>732</v>
      </c>
      <c r="BK32" s="27" t="s">
        <v>72</v>
      </c>
      <c r="BL32" s="146">
        <f t="shared" si="10"/>
        <v>2020</v>
      </c>
      <c r="BM32" s="62">
        <f t="shared" si="11"/>
        <v>0</v>
      </c>
      <c r="BN32" s="232">
        <v>2</v>
      </c>
      <c r="BO32" s="232">
        <v>1</v>
      </c>
      <c r="BP32" s="30">
        <f t="shared" si="13"/>
        <v>1</v>
      </c>
      <c r="BQ32" s="30">
        <v>0</v>
      </c>
    </row>
    <row r="33" spans="1:69">
      <c r="A33" s="1">
        <v>42999</v>
      </c>
      <c r="B33" s="30" t="s">
        <v>381</v>
      </c>
      <c r="C33" s="2" t="s">
        <v>66</v>
      </c>
      <c r="D33" s="24" t="s">
        <v>382</v>
      </c>
      <c r="E33" s="43" t="s">
        <v>383</v>
      </c>
      <c r="F33" s="25" t="s">
        <v>381</v>
      </c>
      <c r="G33" s="25" t="s">
        <v>384</v>
      </c>
      <c r="H33" s="25" t="s">
        <v>385</v>
      </c>
      <c r="I33" s="25" t="str">
        <f t="shared" si="0"/>
        <v>3rd Party Application</v>
      </c>
      <c r="J33" s="3" t="str">
        <f t="shared" si="1"/>
        <v xml:space="preserve">3rd Party Application, </v>
      </c>
      <c r="K33" s="182">
        <v>0</v>
      </c>
      <c r="L33" s="182">
        <v>0</v>
      </c>
      <c r="M33" s="182">
        <v>1</v>
      </c>
      <c r="N33" s="182">
        <v>0</v>
      </c>
      <c r="O33" s="182">
        <v>0</v>
      </c>
      <c r="P33" s="182">
        <v>0</v>
      </c>
      <c r="Q33" s="182">
        <v>0</v>
      </c>
      <c r="R33" s="4" t="str">
        <f t="shared" si="2"/>
        <v>Stolen/Purchased Certificate; Account Access</v>
      </c>
      <c r="S33" s="3" t="str">
        <f t="shared" si="3"/>
        <v xml:space="preserve">Stolen/Purchased Certificate; Account Access; </v>
      </c>
      <c r="T33" s="183">
        <v>1</v>
      </c>
      <c r="U33" s="183">
        <v>0</v>
      </c>
      <c r="V33" s="183">
        <v>0</v>
      </c>
      <c r="W33" s="183">
        <v>1</v>
      </c>
      <c r="X33" s="183">
        <v>0</v>
      </c>
      <c r="Y33" s="183">
        <v>0</v>
      </c>
      <c r="Z33" s="183">
        <v>0</v>
      </c>
      <c r="AA33" s="4" t="str">
        <f t="shared" si="4"/>
        <v>Hijacked Updates</v>
      </c>
      <c r="AB33" s="4" t="str">
        <f t="shared" si="5"/>
        <v xml:space="preserve">Hijacked Updates; </v>
      </c>
      <c r="AC33" s="183">
        <v>0</v>
      </c>
      <c r="AD33" s="183">
        <v>1</v>
      </c>
      <c r="AE33" s="183">
        <v>0</v>
      </c>
      <c r="AF33" s="183">
        <v>0</v>
      </c>
      <c r="AG33" s="183">
        <v>0</v>
      </c>
      <c r="AH33" s="183">
        <v>0</v>
      </c>
      <c r="AI33" s="183">
        <v>0</v>
      </c>
      <c r="AJ33" s="183">
        <v>0</v>
      </c>
      <c r="AK33" s="183">
        <v>0</v>
      </c>
      <c r="AL33" s="183">
        <v>0</v>
      </c>
      <c r="AM33" s="183">
        <v>0</v>
      </c>
      <c r="AN33" s="183">
        <v>0</v>
      </c>
      <c r="AO33" s="4" t="str">
        <f t="shared" si="6"/>
        <v>N/A</v>
      </c>
      <c r="AP33" s="30" t="str">
        <f t="shared" si="7"/>
        <v xml:space="preserve">N/A; </v>
      </c>
      <c r="AQ33" s="182">
        <v>0</v>
      </c>
      <c r="AR33" s="182">
        <v>0</v>
      </c>
      <c r="AS33" s="182">
        <v>0</v>
      </c>
      <c r="AT33" s="182">
        <v>0</v>
      </c>
      <c r="AU33" s="182">
        <v>0</v>
      </c>
      <c r="AV33" s="182">
        <v>0</v>
      </c>
      <c r="AW33" s="182">
        <v>1</v>
      </c>
      <c r="AX33" s="3" t="str">
        <f t="shared" si="8"/>
        <v>Data Extraction; Backdoor Access; Remote Code Execution/Download; Unknown or Other</v>
      </c>
      <c r="AY33" s="4" t="str">
        <f t="shared" si="9"/>
        <v xml:space="preserve">Data Extraction; Backdoor Access; Remote Code Execution/Download; Unknown or Other; </v>
      </c>
      <c r="AZ33" s="183">
        <v>1</v>
      </c>
      <c r="BA33" s="183">
        <v>0</v>
      </c>
      <c r="BB33" s="183">
        <v>1</v>
      </c>
      <c r="BC33" s="183">
        <v>0</v>
      </c>
      <c r="BD33" s="183">
        <v>1</v>
      </c>
      <c r="BE33" s="183">
        <v>0</v>
      </c>
      <c r="BF33" s="183">
        <v>0</v>
      </c>
      <c r="BG33" s="183">
        <v>0</v>
      </c>
      <c r="BH33" s="183">
        <v>0</v>
      </c>
      <c r="BI33" s="183">
        <v>1</v>
      </c>
      <c r="BJ33" s="26" t="s">
        <v>386</v>
      </c>
      <c r="BK33" s="27" t="s">
        <v>72</v>
      </c>
      <c r="BL33" s="146">
        <f t="shared" si="10"/>
        <v>2017</v>
      </c>
      <c r="BM33" s="62">
        <f t="shared" si="11"/>
        <v>1</v>
      </c>
      <c r="BN33" s="232">
        <v>3</v>
      </c>
      <c r="BO33" s="232">
        <v>2</v>
      </c>
      <c r="BP33" s="30">
        <f t="shared" si="13"/>
        <v>0</v>
      </c>
      <c r="BQ33" s="30">
        <v>0</v>
      </c>
    </row>
    <row r="34" spans="1:69" ht="48">
      <c r="A34" s="55">
        <v>44022</v>
      </c>
      <c r="B34" s="30" t="s">
        <v>812</v>
      </c>
      <c r="C34" s="7" t="s">
        <v>112</v>
      </c>
      <c r="D34" s="141" t="s">
        <v>813</v>
      </c>
      <c r="E34" s="57" t="s">
        <v>814</v>
      </c>
      <c r="F34" s="39" t="s">
        <v>815</v>
      </c>
      <c r="G34" s="39" t="s">
        <v>816</v>
      </c>
      <c r="H34" s="39" t="s">
        <v>817</v>
      </c>
      <c r="I34" s="25" t="str">
        <f t="shared" si="0"/>
        <v>3rd Party Firmware</v>
      </c>
      <c r="J34" s="3" t="str">
        <f t="shared" si="1"/>
        <v xml:space="preserve">3rd Party Firmware, </v>
      </c>
      <c r="K34" s="182">
        <v>0</v>
      </c>
      <c r="L34" s="182">
        <v>0</v>
      </c>
      <c r="M34" s="182">
        <v>0</v>
      </c>
      <c r="N34" s="182">
        <v>1</v>
      </c>
      <c r="O34" s="182">
        <v>0</v>
      </c>
      <c r="P34" s="182">
        <v>0</v>
      </c>
      <c r="Q34" s="182">
        <v>0</v>
      </c>
      <c r="R34" s="4" t="str">
        <f t="shared" si="2"/>
        <v>Default Password Exploit; Unknown, Other, or N/A</v>
      </c>
      <c r="S34" s="3" t="str">
        <f t="shared" si="3"/>
        <v xml:space="preserve">Default Password Exploit; Unknown, Other, or N/A; </v>
      </c>
      <c r="T34" s="184">
        <v>0</v>
      </c>
      <c r="U34" s="184">
        <v>0</v>
      </c>
      <c r="V34" s="184">
        <v>1</v>
      </c>
      <c r="W34" s="184">
        <v>0</v>
      </c>
      <c r="X34" s="184">
        <v>0</v>
      </c>
      <c r="Y34" s="184">
        <v>0</v>
      </c>
      <c r="Z34" s="184">
        <v>1</v>
      </c>
      <c r="AA34" s="4" t="str">
        <f t="shared" si="4"/>
        <v>Hardware Component; Supply Chain Service Provider</v>
      </c>
      <c r="AB34" s="4" t="str">
        <f t="shared" si="5"/>
        <v xml:space="preserve">Hardware Component; Supply Chain Service Provider; </v>
      </c>
      <c r="AC34" s="183">
        <v>0</v>
      </c>
      <c r="AD34" s="183">
        <v>0</v>
      </c>
      <c r="AE34" s="183">
        <v>0</v>
      </c>
      <c r="AF34" s="183">
        <v>0</v>
      </c>
      <c r="AG34" s="183">
        <v>0</v>
      </c>
      <c r="AH34" s="183">
        <v>0</v>
      </c>
      <c r="AI34" s="183">
        <v>1</v>
      </c>
      <c r="AJ34" s="183">
        <v>0</v>
      </c>
      <c r="AK34" s="183">
        <v>0</v>
      </c>
      <c r="AL34" s="183">
        <v>0</v>
      </c>
      <c r="AM34" s="183">
        <v>1</v>
      </c>
      <c r="AN34" s="183">
        <v>0</v>
      </c>
      <c r="AO34" s="4" t="str">
        <f t="shared" si="6"/>
        <v>Credential Theft; Default Password; Code Injection</v>
      </c>
      <c r="AP34" s="30" t="str">
        <f t="shared" ref="AP34:AP65" si="14">_xlfn.CONCAT(IF(AQ34,_xlfn.CONCAT($AQ$1,"; "),""),IF(AR34,_xlfn.CONCAT($AR$1,"; "),""),IF(AS34,_xlfn.CONCAT($AS$1,"; "),""),IF(AT34,_xlfn.CONCAT($AT$1,"; "),""),IF(AU34,_xlfn.CONCAT($AU$1,"; "),""),IF(AV34,_xlfn.CONCAT($AV$1,"; "),""),IF(AW34,_xlfn.CONCAT($AW$1,"; "),""))</f>
        <v xml:space="preserve">Credential Theft; Default Password; Code Injection; </v>
      </c>
      <c r="AQ34" s="182">
        <v>1</v>
      </c>
      <c r="AR34" s="182">
        <v>0</v>
      </c>
      <c r="AS34" s="182">
        <v>0</v>
      </c>
      <c r="AT34" s="182">
        <v>0</v>
      </c>
      <c r="AU34" s="182">
        <v>1</v>
      </c>
      <c r="AV34" s="182">
        <v>1</v>
      </c>
      <c r="AW34" s="182">
        <v>0</v>
      </c>
      <c r="AX34" s="3" t="str">
        <f t="shared" ref="AX34:AX65" si="15">LEFT(AY34,LEN(AY34)-2)</f>
        <v>Data Extraction; Backdoor Access; Remote Code Execution/Download</v>
      </c>
      <c r="AY34" s="4" t="str">
        <f t="shared" si="9"/>
        <v xml:space="preserve">Data Extraction; Backdoor Access; Remote Code Execution/Download; </v>
      </c>
      <c r="AZ34" s="183">
        <v>1</v>
      </c>
      <c r="BA34" s="183">
        <v>0</v>
      </c>
      <c r="BB34" s="183">
        <v>1</v>
      </c>
      <c r="BC34" s="183">
        <v>0</v>
      </c>
      <c r="BD34" s="183">
        <v>1</v>
      </c>
      <c r="BE34" s="183">
        <v>0</v>
      </c>
      <c r="BF34" s="183">
        <v>0</v>
      </c>
      <c r="BG34" s="183">
        <v>0</v>
      </c>
      <c r="BH34" s="183">
        <v>0</v>
      </c>
      <c r="BI34" s="183">
        <v>0</v>
      </c>
      <c r="BJ34" s="45" t="s">
        <v>79</v>
      </c>
      <c r="BK34" s="41" t="s">
        <v>72</v>
      </c>
      <c r="BL34" s="146">
        <f t="shared" si="10"/>
        <v>2020</v>
      </c>
      <c r="BM34" s="62">
        <f t="shared" ref="BM34:BM65" si="16">SUM(K34:N34)</f>
        <v>1</v>
      </c>
      <c r="BN34" s="232">
        <v>3</v>
      </c>
      <c r="BO34" s="232">
        <v>4</v>
      </c>
      <c r="BP34" s="30">
        <f t="shared" si="13"/>
        <v>0</v>
      </c>
      <c r="BQ34" s="30">
        <v>1</v>
      </c>
    </row>
    <row r="35" spans="1:69" ht="16">
      <c r="A35" s="55">
        <v>43358</v>
      </c>
      <c r="B35" s="135" t="s">
        <v>515</v>
      </c>
      <c r="C35" s="7" t="s">
        <v>66</v>
      </c>
      <c r="D35" s="24" t="s">
        <v>516</v>
      </c>
      <c r="E35" s="253" t="s">
        <v>517</v>
      </c>
      <c r="F35" s="25" t="s">
        <v>518</v>
      </c>
      <c r="G35" s="25" t="s">
        <v>519</v>
      </c>
      <c r="H35" s="25" t="s">
        <v>135</v>
      </c>
      <c r="I35" s="25" t="str">
        <f t="shared" si="0"/>
        <v>OSS</v>
      </c>
      <c r="J35" s="3" t="str">
        <f t="shared" si="1"/>
        <v xml:space="preserve">OSS, </v>
      </c>
      <c r="K35" s="182">
        <v>0</v>
      </c>
      <c r="L35" s="182">
        <v>0</v>
      </c>
      <c r="M35" s="182">
        <v>0</v>
      </c>
      <c r="N35" s="182">
        <v>0</v>
      </c>
      <c r="O35" s="182">
        <v>1</v>
      </c>
      <c r="P35" s="182">
        <v>0</v>
      </c>
      <c r="Q35" s="182">
        <v>0</v>
      </c>
      <c r="R35" s="4" t="str">
        <f t="shared" si="2"/>
        <v>Stolen/Purchased Certificate; Self-signed/Unsigned; Unknown, Other, or N/A</v>
      </c>
      <c r="S35" s="3" t="str">
        <f t="shared" si="3"/>
        <v xml:space="preserve">Stolen/Purchased Certificate; Self-signed/Unsigned; Unknown, Other, or N/A; </v>
      </c>
      <c r="T35" s="183">
        <v>1</v>
      </c>
      <c r="U35" s="183">
        <v>0</v>
      </c>
      <c r="V35" s="183">
        <v>0</v>
      </c>
      <c r="W35" s="183">
        <v>0</v>
      </c>
      <c r="X35" s="183">
        <v>1</v>
      </c>
      <c r="Y35" s="183">
        <v>0</v>
      </c>
      <c r="Z35" s="183">
        <v>1</v>
      </c>
      <c r="AA35" s="4" t="str">
        <f t="shared" si="4"/>
        <v>Hijacked Updates; Open Source Dependency; Direct Download</v>
      </c>
      <c r="AB35" s="4" t="str">
        <f t="shared" si="5"/>
        <v xml:space="preserve">Hijacked Updates; Open Source Dependency; Direct Download; </v>
      </c>
      <c r="AC35" s="183">
        <v>0</v>
      </c>
      <c r="AD35" s="183">
        <v>1</v>
      </c>
      <c r="AE35" s="183">
        <v>0</v>
      </c>
      <c r="AF35" s="183">
        <v>0</v>
      </c>
      <c r="AG35" s="183">
        <v>1</v>
      </c>
      <c r="AH35" s="183">
        <v>0</v>
      </c>
      <c r="AI35" s="183">
        <v>0</v>
      </c>
      <c r="AJ35" s="183">
        <v>1</v>
      </c>
      <c r="AK35" s="183">
        <v>0</v>
      </c>
      <c r="AL35" s="183">
        <v>0</v>
      </c>
      <c r="AM35" s="183">
        <v>0</v>
      </c>
      <c r="AN35" s="183">
        <v>0</v>
      </c>
      <c r="AO35" s="4" t="str">
        <f t="shared" si="6"/>
        <v>N/A</v>
      </c>
      <c r="AP35" s="30" t="str">
        <f t="shared" si="14"/>
        <v xml:space="preserve">N/A; </v>
      </c>
      <c r="AQ35" s="182">
        <v>0</v>
      </c>
      <c r="AR35" s="182">
        <v>0</v>
      </c>
      <c r="AS35" s="182">
        <v>0</v>
      </c>
      <c r="AT35" s="182">
        <v>0</v>
      </c>
      <c r="AU35" s="182">
        <v>0</v>
      </c>
      <c r="AV35" s="182">
        <v>0</v>
      </c>
      <c r="AW35" s="182">
        <v>1</v>
      </c>
      <c r="AX35" s="3" t="str">
        <f t="shared" si="15"/>
        <v>Unknown or Other</v>
      </c>
      <c r="AY35" s="4" t="str">
        <f t="shared" si="9"/>
        <v xml:space="preserve">Unknown or Other; </v>
      </c>
      <c r="AZ35" s="183">
        <v>0</v>
      </c>
      <c r="BA35" s="183">
        <v>0</v>
      </c>
      <c r="BB35" s="183">
        <v>0</v>
      </c>
      <c r="BC35" s="183">
        <v>0</v>
      </c>
      <c r="BD35" s="183">
        <v>0</v>
      </c>
      <c r="BE35" s="183">
        <v>0</v>
      </c>
      <c r="BF35" s="183">
        <v>0</v>
      </c>
      <c r="BG35" s="183">
        <v>0</v>
      </c>
      <c r="BH35" s="183">
        <v>0</v>
      </c>
      <c r="BI35" s="183">
        <v>1</v>
      </c>
      <c r="BJ35" s="26" t="s">
        <v>79</v>
      </c>
      <c r="BK35" s="27" t="s">
        <v>79</v>
      </c>
      <c r="BL35" s="146">
        <f t="shared" si="10"/>
        <v>2018</v>
      </c>
      <c r="BM35" s="62">
        <f t="shared" si="16"/>
        <v>0</v>
      </c>
      <c r="BN35" s="232">
        <v>2</v>
      </c>
      <c r="BO35" s="232">
        <v>2</v>
      </c>
      <c r="BP35" s="30">
        <f t="shared" si="13"/>
        <v>0</v>
      </c>
      <c r="BQ35" s="30">
        <v>1</v>
      </c>
    </row>
    <row r="36" spans="1:69" ht="16">
      <c r="A36" s="55">
        <v>45039</v>
      </c>
      <c r="B36" s="135" t="s">
        <v>1270</v>
      </c>
      <c r="C36" s="128" t="s">
        <v>66</v>
      </c>
      <c r="D36" s="247" t="s">
        <v>1271</v>
      </c>
      <c r="E36" s="253" t="s">
        <v>1272</v>
      </c>
      <c r="F36" s="128" t="s">
        <v>1273</v>
      </c>
      <c r="G36" s="128" t="s">
        <v>565</v>
      </c>
      <c r="H36" s="128" t="s">
        <v>1274</v>
      </c>
      <c r="I36" s="25" t="str">
        <f t="shared" si="0"/>
        <v>Attacker Application</v>
      </c>
      <c r="J36" s="3" t="str">
        <f t="shared" si="1"/>
        <v xml:space="preserve">Attacker Application, </v>
      </c>
      <c r="K36" s="182">
        <v>0</v>
      </c>
      <c r="L36" s="182">
        <v>0</v>
      </c>
      <c r="M36" s="182">
        <v>0</v>
      </c>
      <c r="N36" s="182">
        <v>0</v>
      </c>
      <c r="O36" s="182">
        <v>0</v>
      </c>
      <c r="P36" s="182">
        <v>1</v>
      </c>
      <c r="Q36" s="182">
        <v>0</v>
      </c>
      <c r="R36" s="4" t="str">
        <f t="shared" si="2"/>
        <v>Self-signed/Unsigned</v>
      </c>
      <c r="S36" s="3" t="str">
        <f t="shared" si="3"/>
        <v xml:space="preserve">Self-signed/Unsigned; </v>
      </c>
      <c r="T36" s="182">
        <v>0</v>
      </c>
      <c r="U36" s="182">
        <v>0</v>
      </c>
      <c r="V36" s="182">
        <v>0</v>
      </c>
      <c r="W36" s="182">
        <v>0</v>
      </c>
      <c r="X36" s="182">
        <v>1</v>
      </c>
      <c r="Y36" s="182">
        <v>0</v>
      </c>
      <c r="Z36" s="182">
        <v>0</v>
      </c>
      <c r="AA36" s="4" t="str">
        <f t="shared" si="4"/>
        <v>Typosquatting; Proprietary Application Store</v>
      </c>
      <c r="AB36" s="4" t="str">
        <f t="shared" si="5"/>
        <v xml:space="preserve">Typosquatting; Proprietary Application Store; </v>
      </c>
      <c r="AC36" s="182">
        <v>1</v>
      </c>
      <c r="AD36" s="182">
        <v>0</v>
      </c>
      <c r="AE36" s="182">
        <v>1</v>
      </c>
      <c r="AF36" s="182">
        <v>0</v>
      </c>
      <c r="AG36" s="182">
        <v>0</v>
      </c>
      <c r="AH36" s="182">
        <v>0</v>
      </c>
      <c r="AI36" s="182">
        <v>0</v>
      </c>
      <c r="AJ36" s="182">
        <v>0</v>
      </c>
      <c r="AK36" s="182">
        <v>0</v>
      </c>
      <c r="AL36" s="182">
        <v>0</v>
      </c>
      <c r="AM36" s="182">
        <v>0</v>
      </c>
      <c r="AN36" s="182">
        <v>0</v>
      </c>
      <c r="AO36" s="4" t="str">
        <f t="shared" si="6"/>
        <v>N/A</v>
      </c>
      <c r="AP36" s="30" t="str">
        <f t="shared" si="14"/>
        <v xml:space="preserve">N/A; </v>
      </c>
      <c r="AQ36" s="182">
        <v>0</v>
      </c>
      <c r="AR36" s="182">
        <v>0</v>
      </c>
      <c r="AS36" s="182">
        <v>0</v>
      </c>
      <c r="AT36" s="182">
        <v>0</v>
      </c>
      <c r="AU36" s="182">
        <v>0</v>
      </c>
      <c r="AV36" s="182">
        <v>0</v>
      </c>
      <c r="AW36" s="182">
        <v>1</v>
      </c>
      <c r="AX36" s="3" t="str">
        <f t="shared" si="15"/>
        <v>Data Extraction</v>
      </c>
      <c r="AY36" s="4" t="str">
        <f t="shared" si="9"/>
        <v xml:space="preserve">Data Extraction; </v>
      </c>
      <c r="AZ36" s="182">
        <v>1</v>
      </c>
      <c r="BA36" s="182">
        <v>0</v>
      </c>
      <c r="BB36" s="182">
        <v>0</v>
      </c>
      <c r="BC36" s="182">
        <v>0</v>
      </c>
      <c r="BD36" s="182">
        <v>0</v>
      </c>
      <c r="BE36" s="182">
        <v>0</v>
      </c>
      <c r="BF36" s="182">
        <v>0</v>
      </c>
      <c r="BG36" s="182">
        <v>0</v>
      </c>
      <c r="BH36" s="182">
        <v>0</v>
      </c>
      <c r="BI36" s="182">
        <v>0</v>
      </c>
      <c r="BJ36" s="265" t="s">
        <v>79</v>
      </c>
      <c r="BK36" s="267" t="s">
        <v>79</v>
      </c>
      <c r="BL36" s="146">
        <f t="shared" si="10"/>
        <v>2023</v>
      </c>
      <c r="BM36" s="62">
        <f t="shared" si="16"/>
        <v>0</v>
      </c>
      <c r="BN36" s="269">
        <v>2</v>
      </c>
      <c r="BO36" s="269">
        <v>1</v>
      </c>
      <c r="BP36" s="30">
        <f t="shared" si="13"/>
        <v>1</v>
      </c>
      <c r="BQ36" s="30">
        <v>5</v>
      </c>
    </row>
    <row r="37" spans="1:69" ht="16">
      <c r="A37" s="55">
        <v>45083</v>
      </c>
      <c r="B37" s="135" t="s">
        <v>1328</v>
      </c>
      <c r="C37" s="128" t="s">
        <v>112</v>
      </c>
      <c r="D37" s="247" t="s">
        <v>1329</v>
      </c>
      <c r="E37" s="253" t="s">
        <v>1330</v>
      </c>
      <c r="F37" s="128" t="s">
        <v>83</v>
      </c>
      <c r="G37" s="128" t="s">
        <v>1331</v>
      </c>
      <c r="H37" s="128" t="s">
        <v>1332</v>
      </c>
      <c r="I37" s="25" t="str">
        <f t="shared" si="0"/>
        <v>Attacker Application</v>
      </c>
      <c r="J37" s="3" t="str">
        <f t="shared" si="1"/>
        <v xml:space="preserve">Attacker Application, </v>
      </c>
      <c r="K37" s="182">
        <v>0</v>
      </c>
      <c r="L37" s="182">
        <v>0</v>
      </c>
      <c r="M37" s="182">
        <v>0</v>
      </c>
      <c r="N37" s="182">
        <v>0</v>
      </c>
      <c r="O37" s="182">
        <v>0</v>
      </c>
      <c r="P37" s="182">
        <v>1</v>
      </c>
      <c r="Q37" s="182">
        <v>0</v>
      </c>
      <c r="R37" s="4" t="str">
        <f t="shared" si="2"/>
        <v>Self-signed/Unsigned</v>
      </c>
      <c r="S37" s="3" t="str">
        <f t="shared" si="3"/>
        <v xml:space="preserve">Self-signed/Unsigned; </v>
      </c>
      <c r="T37" s="182">
        <v>0</v>
      </c>
      <c r="U37" s="182">
        <v>0</v>
      </c>
      <c r="V37" s="182">
        <v>0</v>
      </c>
      <c r="W37" s="182">
        <v>0</v>
      </c>
      <c r="X37" s="182">
        <v>1</v>
      </c>
      <c r="Y37" s="182">
        <v>0</v>
      </c>
      <c r="Z37" s="182">
        <v>0</v>
      </c>
      <c r="AA37" s="4" t="str">
        <f t="shared" si="4"/>
        <v>Typosquatting; Direct Download</v>
      </c>
      <c r="AB37" s="4" t="str">
        <f t="shared" si="5"/>
        <v xml:space="preserve">Typosquatting; Direct Download; </v>
      </c>
      <c r="AC37" s="182">
        <v>1</v>
      </c>
      <c r="AD37" s="182">
        <v>0</v>
      </c>
      <c r="AE37" s="182">
        <v>0</v>
      </c>
      <c r="AF37" s="182">
        <v>0</v>
      </c>
      <c r="AG37" s="182">
        <v>0</v>
      </c>
      <c r="AH37" s="182">
        <v>0</v>
      </c>
      <c r="AI37" s="182">
        <v>0</v>
      </c>
      <c r="AJ37" s="182">
        <v>1</v>
      </c>
      <c r="AK37" s="182">
        <v>0</v>
      </c>
      <c r="AL37" s="182">
        <v>0</v>
      </c>
      <c r="AM37" s="182">
        <v>0</v>
      </c>
      <c r="AN37" s="182">
        <v>0</v>
      </c>
      <c r="AO37" s="4" t="str">
        <f t="shared" si="6"/>
        <v>Code Injection</v>
      </c>
      <c r="AP37" s="30" t="str">
        <f t="shared" si="14"/>
        <v xml:space="preserve">Code Injection; </v>
      </c>
      <c r="AQ37" s="182">
        <v>0</v>
      </c>
      <c r="AR37" s="182">
        <v>0</v>
      </c>
      <c r="AS37" s="182">
        <v>0</v>
      </c>
      <c r="AT37" s="182">
        <v>0</v>
      </c>
      <c r="AU37" s="182">
        <v>0</v>
      </c>
      <c r="AV37" s="182">
        <v>1</v>
      </c>
      <c r="AW37" s="182">
        <v>0</v>
      </c>
      <c r="AX37" s="3" t="str">
        <f t="shared" si="15"/>
        <v>Remote Code Execution/Download</v>
      </c>
      <c r="AY37" s="4" t="str">
        <f t="shared" si="9"/>
        <v xml:space="preserve">Remote Code Execution/Download; </v>
      </c>
      <c r="AZ37" s="182">
        <v>0</v>
      </c>
      <c r="BA37" s="182">
        <v>0</v>
      </c>
      <c r="BB37" s="182">
        <v>0</v>
      </c>
      <c r="BC37" s="182">
        <v>0</v>
      </c>
      <c r="BD37" s="182">
        <v>1</v>
      </c>
      <c r="BE37" s="182">
        <v>0</v>
      </c>
      <c r="BF37" s="182">
        <v>0</v>
      </c>
      <c r="BG37" s="182">
        <v>0</v>
      </c>
      <c r="BH37" s="182">
        <v>0</v>
      </c>
      <c r="BI37" s="182">
        <v>0</v>
      </c>
      <c r="BJ37" s="265" t="s">
        <v>45</v>
      </c>
      <c r="BK37" s="267" t="s">
        <v>45</v>
      </c>
      <c r="BL37" s="146">
        <f t="shared" si="10"/>
        <v>2023</v>
      </c>
      <c r="BM37" s="62">
        <f t="shared" si="16"/>
        <v>0</v>
      </c>
      <c r="BN37" s="269">
        <v>2</v>
      </c>
      <c r="BO37" s="269">
        <v>1</v>
      </c>
      <c r="BP37" s="30">
        <f t="shared" si="13"/>
        <v>0</v>
      </c>
      <c r="BQ37" s="30">
        <v>5</v>
      </c>
    </row>
    <row r="38" spans="1:69" ht="16">
      <c r="A38" s="55">
        <v>45079</v>
      </c>
      <c r="B38" s="135" t="s">
        <v>1275</v>
      </c>
      <c r="C38" s="128" t="s">
        <v>66</v>
      </c>
      <c r="D38" s="247" t="s">
        <v>1276</v>
      </c>
      <c r="E38" s="253" t="s">
        <v>1277</v>
      </c>
      <c r="F38" s="128" t="s">
        <v>1278</v>
      </c>
      <c r="G38" s="128" t="s">
        <v>1279</v>
      </c>
      <c r="H38" s="128" t="s">
        <v>1274</v>
      </c>
      <c r="I38" s="25" t="str">
        <f t="shared" si="0"/>
        <v>Attacker Application</v>
      </c>
      <c r="J38" s="3" t="str">
        <f t="shared" si="1"/>
        <v xml:space="preserve">Attacker Application, </v>
      </c>
      <c r="K38" s="182">
        <v>0</v>
      </c>
      <c r="L38" s="182">
        <v>0</v>
      </c>
      <c r="M38" s="182">
        <v>0</v>
      </c>
      <c r="N38" s="182">
        <v>0</v>
      </c>
      <c r="O38" s="182">
        <v>0</v>
      </c>
      <c r="P38" s="182">
        <v>1</v>
      </c>
      <c r="Q38" s="182">
        <v>0</v>
      </c>
      <c r="R38" s="4" t="str">
        <f t="shared" si="2"/>
        <v>Self-signed/Unsigned</v>
      </c>
      <c r="S38" s="3" t="str">
        <f t="shared" si="3"/>
        <v xml:space="preserve">Self-signed/Unsigned; </v>
      </c>
      <c r="T38" s="182">
        <v>0</v>
      </c>
      <c r="U38" s="182">
        <v>0</v>
      </c>
      <c r="V38" s="182">
        <v>0</v>
      </c>
      <c r="W38" s="182">
        <v>0</v>
      </c>
      <c r="X38" s="182">
        <v>1</v>
      </c>
      <c r="Y38" s="182">
        <v>0</v>
      </c>
      <c r="Z38" s="182">
        <v>0</v>
      </c>
      <c r="AA38" s="4" t="str">
        <f t="shared" si="4"/>
        <v>Typosquatting; Proprietary Application Store</v>
      </c>
      <c r="AB38" s="4" t="str">
        <f t="shared" si="5"/>
        <v xml:space="preserve">Typosquatting; Proprietary Application Store; </v>
      </c>
      <c r="AC38" s="182">
        <v>1</v>
      </c>
      <c r="AD38" s="182">
        <v>0</v>
      </c>
      <c r="AE38" s="182">
        <v>1</v>
      </c>
      <c r="AF38" s="182">
        <v>0</v>
      </c>
      <c r="AG38" s="182">
        <v>0</v>
      </c>
      <c r="AH38" s="182">
        <v>0</v>
      </c>
      <c r="AI38" s="182">
        <v>0</v>
      </c>
      <c r="AJ38" s="182">
        <v>0</v>
      </c>
      <c r="AK38" s="182">
        <v>0</v>
      </c>
      <c r="AL38" s="182">
        <v>0</v>
      </c>
      <c r="AM38" s="182">
        <v>0</v>
      </c>
      <c r="AN38" s="182">
        <v>0</v>
      </c>
      <c r="AO38" s="4" t="str">
        <f t="shared" si="6"/>
        <v>N/A</v>
      </c>
      <c r="AP38" s="30" t="str">
        <f t="shared" si="14"/>
        <v xml:space="preserve">N/A; </v>
      </c>
      <c r="AQ38" s="182">
        <v>0</v>
      </c>
      <c r="AR38" s="182">
        <v>0</v>
      </c>
      <c r="AS38" s="182">
        <v>0</v>
      </c>
      <c r="AT38" s="182">
        <v>0</v>
      </c>
      <c r="AU38" s="182">
        <v>0</v>
      </c>
      <c r="AV38" s="182">
        <v>0</v>
      </c>
      <c r="AW38" s="182">
        <v>1</v>
      </c>
      <c r="AX38" s="3" t="str">
        <f t="shared" si="15"/>
        <v>Data Extraction; Remote Code Execution/Download; Adware</v>
      </c>
      <c r="AY38" s="4" t="str">
        <f t="shared" si="9"/>
        <v xml:space="preserve">Data Extraction; Remote Code Execution/Download; Adware; </v>
      </c>
      <c r="AZ38" s="182">
        <v>1</v>
      </c>
      <c r="BA38" s="182">
        <v>0</v>
      </c>
      <c r="BB38" s="182">
        <v>0</v>
      </c>
      <c r="BC38" s="182">
        <v>0</v>
      </c>
      <c r="BD38" s="182">
        <v>1</v>
      </c>
      <c r="BE38" s="182">
        <v>1</v>
      </c>
      <c r="BF38" s="182">
        <v>0</v>
      </c>
      <c r="BG38" s="182">
        <v>0</v>
      </c>
      <c r="BH38" s="182">
        <v>0</v>
      </c>
      <c r="BI38" s="182">
        <v>0</v>
      </c>
      <c r="BJ38" s="265" t="s">
        <v>79</v>
      </c>
      <c r="BK38" s="267" t="s">
        <v>79</v>
      </c>
      <c r="BL38" s="146">
        <f t="shared" si="10"/>
        <v>2023</v>
      </c>
      <c r="BM38" s="62">
        <f t="shared" si="16"/>
        <v>0</v>
      </c>
      <c r="BN38" s="269">
        <v>2</v>
      </c>
      <c r="BO38" s="269">
        <v>1</v>
      </c>
      <c r="BP38" s="30">
        <f t="shared" si="13"/>
        <v>1</v>
      </c>
      <c r="BQ38" s="30">
        <v>5</v>
      </c>
    </row>
    <row r="39" spans="1:69">
      <c r="A39" s="55">
        <v>43999</v>
      </c>
      <c r="B39" s="30" t="s">
        <v>803</v>
      </c>
      <c r="C39" s="7" t="s">
        <v>66</v>
      </c>
      <c r="D39" s="141" t="s">
        <v>804</v>
      </c>
      <c r="E39" s="57" t="s">
        <v>805</v>
      </c>
      <c r="F39" s="25" t="s">
        <v>83</v>
      </c>
      <c r="G39" s="25" t="s">
        <v>565</v>
      </c>
      <c r="H39" s="25" t="s">
        <v>566</v>
      </c>
      <c r="I39" s="25" t="str">
        <f t="shared" si="0"/>
        <v>Attacker Application</v>
      </c>
      <c r="J39" s="3" t="str">
        <f t="shared" si="1"/>
        <v xml:space="preserve">Attacker Application, </v>
      </c>
      <c r="K39" s="182">
        <v>0</v>
      </c>
      <c r="L39" s="182">
        <v>0</v>
      </c>
      <c r="M39" s="182">
        <v>0</v>
      </c>
      <c r="N39" s="182">
        <v>0</v>
      </c>
      <c r="O39" s="182">
        <v>0</v>
      </c>
      <c r="P39" s="182">
        <v>1</v>
      </c>
      <c r="Q39" s="182">
        <v>0</v>
      </c>
      <c r="R39" s="4" t="str">
        <f t="shared" si="2"/>
        <v>Self-signed/Unsigned</v>
      </c>
      <c r="S39" s="3" t="str">
        <f t="shared" si="3"/>
        <v xml:space="preserve">Self-signed/Unsigned; </v>
      </c>
      <c r="T39" s="183">
        <v>0</v>
      </c>
      <c r="U39" s="183">
        <v>0</v>
      </c>
      <c r="V39" s="183">
        <v>0</v>
      </c>
      <c r="W39" s="183">
        <v>0</v>
      </c>
      <c r="X39" s="183">
        <v>1</v>
      </c>
      <c r="Y39" s="183">
        <v>0</v>
      </c>
      <c r="Z39" s="183">
        <v>0</v>
      </c>
      <c r="AA39" s="4" t="str">
        <f t="shared" si="4"/>
        <v>Proprietary Application Store</v>
      </c>
      <c r="AB39" s="4" t="str">
        <f t="shared" si="5"/>
        <v xml:space="preserve">Proprietary Application Store; </v>
      </c>
      <c r="AC39" s="183">
        <v>0</v>
      </c>
      <c r="AD39" s="183">
        <v>0</v>
      </c>
      <c r="AE39" s="183">
        <v>1</v>
      </c>
      <c r="AF39" s="183">
        <v>0</v>
      </c>
      <c r="AG39" s="183">
        <v>0</v>
      </c>
      <c r="AH39" s="183">
        <v>0</v>
      </c>
      <c r="AI39" s="183">
        <v>0</v>
      </c>
      <c r="AJ39" s="183">
        <v>0</v>
      </c>
      <c r="AK39" s="183">
        <v>0</v>
      </c>
      <c r="AL39" s="183">
        <v>0</v>
      </c>
      <c r="AM39" s="183">
        <v>0</v>
      </c>
      <c r="AN39" s="183">
        <v>0</v>
      </c>
      <c r="AO39" s="4" t="str">
        <f t="shared" si="6"/>
        <v>N/A</v>
      </c>
      <c r="AP39" s="30" t="str">
        <f t="shared" si="14"/>
        <v xml:space="preserve">N/A; </v>
      </c>
      <c r="AQ39" s="182">
        <v>0</v>
      </c>
      <c r="AR39" s="182">
        <v>0</v>
      </c>
      <c r="AS39" s="182">
        <v>0</v>
      </c>
      <c r="AT39" s="182">
        <v>0</v>
      </c>
      <c r="AU39" s="182">
        <v>0</v>
      </c>
      <c r="AV39" s="182">
        <v>0</v>
      </c>
      <c r="AW39" s="182">
        <v>1</v>
      </c>
      <c r="AX39" s="3" t="str">
        <f t="shared" si="15"/>
        <v>Data Extraction</v>
      </c>
      <c r="AY39" s="4" t="str">
        <f t="shared" si="9"/>
        <v xml:space="preserve">Data Extraction; </v>
      </c>
      <c r="AZ39" s="183">
        <v>1</v>
      </c>
      <c r="BA39" s="183">
        <v>0</v>
      </c>
      <c r="BB39" s="183">
        <v>0</v>
      </c>
      <c r="BC39" s="183">
        <v>0</v>
      </c>
      <c r="BD39" s="183">
        <v>0</v>
      </c>
      <c r="BE39" s="183">
        <v>0</v>
      </c>
      <c r="BF39" s="183">
        <v>0</v>
      </c>
      <c r="BG39" s="183">
        <v>0</v>
      </c>
      <c r="BH39" s="183">
        <v>0</v>
      </c>
      <c r="BI39" s="183">
        <v>0</v>
      </c>
      <c r="BJ39" s="26" t="s">
        <v>79</v>
      </c>
      <c r="BK39" s="27" t="s">
        <v>79</v>
      </c>
      <c r="BL39" s="146">
        <f t="shared" si="10"/>
        <v>2020</v>
      </c>
      <c r="BM39" s="62">
        <f t="shared" si="16"/>
        <v>0</v>
      </c>
      <c r="BN39" s="232">
        <v>2</v>
      </c>
      <c r="BO39" s="232">
        <v>2</v>
      </c>
      <c r="BP39" s="30">
        <f t="shared" si="13"/>
        <v>1</v>
      </c>
      <c r="BQ39" s="30">
        <v>0</v>
      </c>
    </row>
    <row r="40" spans="1:69">
      <c r="A40" s="55">
        <v>44685</v>
      </c>
      <c r="B40" t="s">
        <v>1114</v>
      </c>
      <c r="C40" s="128" t="s">
        <v>112</v>
      </c>
      <c r="D40" s="128" t="s">
        <v>1115</v>
      </c>
      <c r="E40" s="128" t="s">
        <v>1116</v>
      </c>
      <c r="F40" s="56" t="s">
        <v>1117</v>
      </c>
      <c r="G40" s="56" t="s">
        <v>238</v>
      </c>
      <c r="H40" s="56" t="s">
        <v>1118</v>
      </c>
      <c r="I40" s="25" t="str">
        <f t="shared" si="0"/>
        <v>3rd Party Application</v>
      </c>
      <c r="J40" s="3" t="str">
        <f t="shared" si="1"/>
        <v xml:space="preserve">3rd Party Application, </v>
      </c>
      <c r="K40" s="182">
        <v>0</v>
      </c>
      <c r="L40" s="182">
        <v>0</v>
      </c>
      <c r="M40" s="182">
        <v>1</v>
      </c>
      <c r="N40" s="182">
        <v>0</v>
      </c>
      <c r="O40" s="182">
        <v>0</v>
      </c>
      <c r="P40" s="182">
        <v>0</v>
      </c>
      <c r="Q40" s="182">
        <v>0</v>
      </c>
      <c r="R40" s="4" t="str">
        <f t="shared" si="2"/>
        <v>Unknown, Other, or N/A</v>
      </c>
      <c r="S40" s="3" t="str">
        <f t="shared" si="3"/>
        <v xml:space="preserve">Unknown, Other, or N/A; </v>
      </c>
      <c r="T40" s="183">
        <v>0</v>
      </c>
      <c r="U40" s="183">
        <v>0</v>
      </c>
      <c r="V40" s="183">
        <v>0</v>
      </c>
      <c r="W40" s="183">
        <v>0</v>
      </c>
      <c r="X40" s="183">
        <v>0</v>
      </c>
      <c r="Y40" s="183">
        <v>0</v>
      </c>
      <c r="Z40" s="183">
        <v>1</v>
      </c>
      <c r="AA40" s="4" t="str">
        <f t="shared" si="4"/>
        <v>Supply Chain Service Provider</v>
      </c>
      <c r="AB40" s="4" t="str">
        <f t="shared" si="5"/>
        <v xml:space="preserve">Supply Chain Service Provider; </v>
      </c>
      <c r="AC40" s="183">
        <v>0</v>
      </c>
      <c r="AD40" s="183">
        <v>0</v>
      </c>
      <c r="AE40" s="183">
        <v>0</v>
      </c>
      <c r="AF40" s="183">
        <v>0</v>
      </c>
      <c r="AG40" s="183">
        <v>0</v>
      </c>
      <c r="AH40" s="183">
        <v>0</v>
      </c>
      <c r="AI40" s="183">
        <v>0</v>
      </c>
      <c r="AJ40" s="183">
        <v>0</v>
      </c>
      <c r="AK40" s="183">
        <v>0</v>
      </c>
      <c r="AL40" s="183">
        <v>0</v>
      </c>
      <c r="AM40" s="183">
        <v>1</v>
      </c>
      <c r="AN40" s="183">
        <v>0</v>
      </c>
      <c r="AO40" s="4" t="str">
        <f t="shared" si="6"/>
        <v>N/A</v>
      </c>
      <c r="AP40" s="30" t="str">
        <f t="shared" si="14"/>
        <v xml:space="preserve">N/A; </v>
      </c>
      <c r="AQ40" s="182">
        <v>0</v>
      </c>
      <c r="AR40" s="182">
        <v>0</v>
      </c>
      <c r="AS40" s="182">
        <v>0</v>
      </c>
      <c r="AT40" s="182">
        <v>0</v>
      </c>
      <c r="AU40" s="182">
        <v>0</v>
      </c>
      <c r="AV40" s="182">
        <v>0</v>
      </c>
      <c r="AW40" s="182">
        <v>1</v>
      </c>
      <c r="AX40" s="3" t="str">
        <f t="shared" si="15"/>
        <v>Data Extraction; Backdoor Access; Remote Code Execution/Download; Unknown or Other</v>
      </c>
      <c r="AY40" s="4" t="str">
        <f t="shared" si="9"/>
        <v xml:space="preserve">Data Extraction; Backdoor Access; Remote Code Execution/Download; Unknown or Other; </v>
      </c>
      <c r="AZ40" s="182">
        <v>1</v>
      </c>
      <c r="BA40" s="182">
        <v>0</v>
      </c>
      <c r="BB40" s="182">
        <v>1</v>
      </c>
      <c r="BC40" s="182">
        <v>0</v>
      </c>
      <c r="BD40" s="182">
        <v>1</v>
      </c>
      <c r="BE40" s="182">
        <v>0</v>
      </c>
      <c r="BF40" s="182">
        <v>0</v>
      </c>
      <c r="BG40" s="182">
        <v>0</v>
      </c>
      <c r="BH40" s="182">
        <v>0</v>
      </c>
      <c r="BI40" s="182">
        <v>1</v>
      </c>
      <c r="BJ40" s="61" t="s">
        <v>45</v>
      </c>
      <c r="BK40" s="62" t="s">
        <v>45</v>
      </c>
      <c r="BL40" s="146">
        <f t="shared" si="10"/>
        <v>2022</v>
      </c>
      <c r="BM40" s="62">
        <f t="shared" si="16"/>
        <v>1</v>
      </c>
      <c r="BN40" s="269">
        <v>3</v>
      </c>
      <c r="BO40" s="269">
        <v>3</v>
      </c>
      <c r="BP40" s="30">
        <f t="shared" si="13"/>
        <v>0</v>
      </c>
      <c r="BQ40" s="30">
        <v>4</v>
      </c>
    </row>
    <row r="41" spans="1:69" ht="112">
      <c r="A41" s="241">
        <v>43816</v>
      </c>
      <c r="B41" s="149" t="s">
        <v>716</v>
      </c>
      <c r="C41" s="2" t="s">
        <v>112</v>
      </c>
      <c r="D41" s="248" t="s">
        <v>717</v>
      </c>
      <c r="E41" s="256" t="s">
        <v>718</v>
      </c>
      <c r="F41" s="128" t="s">
        <v>719</v>
      </c>
      <c r="G41" s="263" t="s">
        <v>720</v>
      </c>
      <c r="H41" s="128" t="s">
        <v>721</v>
      </c>
      <c r="I41" s="25" t="str">
        <f t="shared" si="0"/>
        <v>3rd Party Application</v>
      </c>
      <c r="J41" s="3" t="str">
        <f t="shared" si="1"/>
        <v xml:space="preserve">3rd Party Application, </v>
      </c>
      <c r="K41" s="182">
        <v>0</v>
      </c>
      <c r="L41" s="182">
        <v>0</v>
      </c>
      <c r="M41" s="182">
        <v>1</v>
      </c>
      <c r="N41" s="182">
        <v>0</v>
      </c>
      <c r="O41" s="182">
        <v>0</v>
      </c>
      <c r="P41" s="182">
        <v>0</v>
      </c>
      <c r="Q41" s="182">
        <v>0</v>
      </c>
      <c r="R41" s="4" t="str">
        <f t="shared" si="2"/>
        <v>Unknown, Other, or N/A</v>
      </c>
      <c r="S41" s="3" t="str">
        <f t="shared" si="3"/>
        <v xml:space="preserve">Unknown, Other, or N/A; </v>
      </c>
      <c r="T41" s="183">
        <v>0</v>
      </c>
      <c r="U41" s="183">
        <v>0</v>
      </c>
      <c r="V41" s="183">
        <v>0</v>
      </c>
      <c r="W41" s="183">
        <v>0</v>
      </c>
      <c r="X41" s="183">
        <v>0</v>
      </c>
      <c r="Y41" s="183">
        <v>0</v>
      </c>
      <c r="Z41" s="183">
        <v>1</v>
      </c>
      <c r="AA41" s="4" t="str">
        <f t="shared" si="4"/>
        <v>Supply Chain Service Provider</v>
      </c>
      <c r="AB41" s="4" t="str">
        <f t="shared" si="5"/>
        <v xml:space="preserve">Supply Chain Service Provider; </v>
      </c>
      <c r="AC41" s="183">
        <v>0</v>
      </c>
      <c r="AD41" s="183">
        <v>0</v>
      </c>
      <c r="AE41" s="183">
        <v>0</v>
      </c>
      <c r="AF41" s="183">
        <v>0</v>
      </c>
      <c r="AG41" s="183">
        <v>0</v>
      </c>
      <c r="AH41" s="183">
        <v>0</v>
      </c>
      <c r="AI41" s="183">
        <v>0</v>
      </c>
      <c r="AJ41" s="183">
        <v>0</v>
      </c>
      <c r="AK41" s="183">
        <v>0</v>
      </c>
      <c r="AL41" s="183">
        <v>0</v>
      </c>
      <c r="AM41" s="183">
        <v>1</v>
      </c>
      <c r="AN41" s="183">
        <v>0</v>
      </c>
      <c r="AO41" s="4" t="str">
        <f t="shared" si="6"/>
        <v>Code Injection</v>
      </c>
      <c r="AP41" s="30" t="str">
        <f t="shared" si="14"/>
        <v xml:space="preserve">Code Injection; </v>
      </c>
      <c r="AQ41" s="182">
        <v>0</v>
      </c>
      <c r="AR41" s="182">
        <v>0</v>
      </c>
      <c r="AS41" s="182">
        <v>0</v>
      </c>
      <c r="AT41" s="182">
        <v>0</v>
      </c>
      <c r="AU41" s="182">
        <v>0</v>
      </c>
      <c r="AV41" s="182">
        <v>1</v>
      </c>
      <c r="AW41" s="182">
        <v>0</v>
      </c>
      <c r="AX41" s="3" t="str">
        <f t="shared" si="15"/>
        <v>Remote Code Execution/Download</v>
      </c>
      <c r="AY41" s="4" t="str">
        <f t="shared" si="9"/>
        <v xml:space="preserve">Remote Code Execution/Download; </v>
      </c>
      <c r="AZ41" s="183">
        <v>0</v>
      </c>
      <c r="BA41" s="183">
        <v>0</v>
      </c>
      <c r="BB41" s="183">
        <v>0</v>
      </c>
      <c r="BC41" s="183">
        <v>0</v>
      </c>
      <c r="BD41" s="183">
        <v>1</v>
      </c>
      <c r="BE41" s="183">
        <v>0</v>
      </c>
      <c r="BF41" s="183">
        <v>0</v>
      </c>
      <c r="BG41" s="183">
        <v>0</v>
      </c>
      <c r="BH41" s="183">
        <v>0</v>
      </c>
      <c r="BI41" s="183">
        <v>0</v>
      </c>
      <c r="BJ41" s="26" t="s">
        <v>45</v>
      </c>
      <c r="BK41" s="62" t="s">
        <v>45</v>
      </c>
      <c r="BL41" s="146">
        <f t="shared" si="10"/>
        <v>2019</v>
      </c>
      <c r="BM41" s="62">
        <f t="shared" si="16"/>
        <v>1</v>
      </c>
      <c r="BN41" s="268">
        <v>3</v>
      </c>
      <c r="BO41" s="268">
        <v>2</v>
      </c>
      <c r="BP41" s="30">
        <f t="shared" si="13"/>
        <v>0</v>
      </c>
      <c r="BQ41" s="30">
        <v>2</v>
      </c>
    </row>
    <row r="42" spans="1:69" ht="16">
      <c r="A42" s="241">
        <v>44306</v>
      </c>
      <c r="B42" s="147" t="s">
        <v>943</v>
      </c>
      <c r="C42" s="176" t="s">
        <v>66</v>
      </c>
      <c r="D42" s="249" t="s">
        <v>944</v>
      </c>
      <c r="E42" s="259" t="s">
        <v>945</v>
      </c>
      <c r="F42" s="128" t="s">
        <v>946</v>
      </c>
      <c r="G42" s="128" t="s">
        <v>947</v>
      </c>
      <c r="H42" s="128" t="s">
        <v>948</v>
      </c>
      <c r="I42" s="25" t="str">
        <f t="shared" si="0"/>
        <v>3rd Party Application</v>
      </c>
      <c r="J42" s="3" t="str">
        <f t="shared" si="1"/>
        <v xml:space="preserve">3rd Party Application, </v>
      </c>
      <c r="K42" s="182">
        <v>0</v>
      </c>
      <c r="L42" s="182">
        <v>0</v>
      </c>
      <c r="M42" s="182">
        <v>1</v>
      </c>
      <c r="N42" s="182">
        <v>0</v>
      </c>
      <c r="O42" s="182">
        <v>0</v>
      </c>
      <c r="P42" s="182">
        <v>0</v>
      </c>
      <c r="Q42" s="182">
        <v>0</v>
      </c>
      <c r="R42" s="4" t="str">
        <f t="shared" si="2"/>
        <v>Unknown, Other, or N/A</v>
      </c>
      <c r="S42" s="3" t="str">
        <f t="shared" si="3"/>
        <v xml:space="preserve">Unknown, Other, or N/A; </v>
      </c>
      <c r="T42" s="183">
        <v>0</v>
      </c>
      <c r="U42" s="183">
        <v>0</v>
      </c>
      <c r="V42" s="183">
        <v>0</v>
      </c>
      <c r="W42" s="183">
        <v>0</v>
      </c>
      <c r="X42" s="183">
        <v>0</v>
      </c>
      <c r="Y42" s="183">
        <v>0</v>
      </c>
      <c r="Z42" s="183">
        <v>1</v>
      </c>
      <c r="AA42" s="4" t="str">
        <f t="shared" si="4"/>
        <v>Direct Download</v>
      </c>
      <c r="AB42" s="4" t="str">
        <f t="shared" si="5"/>
        <v xml:space="preserve">Direct Download; </v>
      </c>
      <c r="AC42" s="183">
        <v>0</v>
      </c>
      <c r="AD42" s="183">
        <v>0</v>
      </c>
      <c r="AE42" s="183">
        <v>0</v>
      </c>
      <c r="AF42" s="183">
        <v>0</v>
      </c>
      <c r="AG42" s="183">
        <v>0</v>
      </c>
      <c r="AH42" s="183">
        <v>0</v>
      </c>
      <c r="AI42" s="183">
        <v>0</v>
      </c>
      <c r="AJ42" s="183">
        <v>1</v>
      </c>
      <c r="AK42" s="183">
        <v>0</v>
      </c>
      <c r="AL42" s="183">
        <v>0</v>
      </c>
      <c r="AM42" s="183">
        <v>0</v>
      </c>
      <c r="AN42" s="183">
        <v>0</v>
      </c>
      <c r="AO42" s="4" t="str">
        <f t="shared" si="6"/>
        <v>N/A</v>
      </c>
      <c r="AP42" s="30" t="str">
        <f t="shared" si="14"/>
        <v xml:space="preserve">N/A; </v>
      </c>
      <c r="AQ42" s="182">
        <v>0</v>
      </c>
      <c r="AR42" s="182">
        <v>0</v>
      </c>
      <c r="AS42" s="182">
        <v>0</v>
      </c>
      <c r="AT42" s="182">
        <v>0</v>
      </c>
      <c r="AU42" s="182">
        <v>0</v>
      </c>
      <c r="AV42" s="182">
        <v>0</v>
      </c>
      <c r="AW42" s="182">
        <v>1</v>
      </c>
      <c r="AX42" s="3" t="str">
        <f t="shared" si="15"/>
        <v>Data Extraction; Remote Code Execution/Download</v>
      </c>
      <c r="AY42" s="4" t="str">
        <f t="shared" si="9"/>
        <v xml:space="preserve">Data Extraction; Remote Code Execution/Download; </v>
      </c>
      <c r="AZ42" s="183">
        <v>1</v>
      </c>
      <c r="BA42" s="183">
        <v>0</v>
      </c>
      <c r="BB42" s="183">
        <v>0</v>
      </c>
      <c r="BC42" s="183">
        <v>0</v>
      </c>
      <c r="BD42" s="183">
        <v>1</v>
      </c>
      <c r="BE42" s="183">
        <v>0</v>
      </c>
      <c r="BF42" s="183">
        <v>0</v>
      </c>
      <c r="BG42" s="183">
        <v>0</v>
      </c>
      <c r="BH42" s="183">
        <v>0</v>
      </c>
      <c r="BI42" s="183">
        <v>0</v>
      </c>
      <c r="BJ42" s="61" t="s">
        <v>79</v>
      </c>
      <c r="BK42" s="62" t="s">
        <v>79</v>
      </c>
      <c r="BL42" s="146">
        <f t="shared" si="10"/>
        <v>2021</v>
      </c>
      <c r="BM42" s="62">
        <f t="shared" si="16"/>
        <v>1</v>
      </c>
      <c r="BN42" s="268">
        <v>2</v>
      </c>
      <c r="BO42" s="268">
        <v>2</v>
      </c>
      <c r="BP42" s="30">
        <f t="shared" si="13"/>
        <v>0</v>
      </c>
      <c r="BQ42" s="30">
        <v>2</v>
      </c>
    </row>
    <row r="43" spans="1:69" ht="16">
      <c r="A43" s="55">
        <v>44504</v>
      </c>
      <c r="B43" s="135" t="s">
        <v>1368</v>
      </c>
      <c r="C43" s="128" t="s">
        <v>66</v>
      </c>
      <c r="D43" s="247" t="s">
        <v>1369</v>
      </c>
      <c r="E43" s="260" t="s">
        <v>1370</v>
      </c>
      <c r="F43" s="128" t="s">
        <v>1371</v>
      </c>
      <c r="G43" s="128" t="s">
        <v>1059</v>
      </c>
      <c r="H43" s="128" t="s">
        <v>1372</v>
      </c>
      <c r="I43" s="25" t="str">
        <f t="shared" si="0"/>
        <v>OSS</v>
      </c>
      <c r="J43" s="3" t="str">
        <f t="shared" si="1"/>
        <v xml:space="preserve">OSS, </v>
      </c>
      <c r="K43" s="182">
        <v>0</v>
      </c>
      <c r="L43" s="182">
        <v>0</v>
      </c>
      <c r="M43" s="182">
        <v>0</v>
      </c>
      <c r="N43" s="182">
        <v>0</v>
      </c>
      <c r="O43" s="182">
        <v>1</v>
      </c>
      <c r="P43" s="182">
        <v>0</v>
      </c>
      <c r="Q43" s="182">
        <v>0</v>
      </c>
      <c r="R43" s="4" t="str">
        <f t="shared" si="2"/>
        <v>Account Access</v>
      </c>
      <c r="S43" s="3" t="str">
        <f t="shared" si="3"/>
        <v xml:space="preserve">Account Access; </v>
      </c>
      <c r="T43" s="182">
        <v>0</v>
      </c>
      <c r="U43" s="182">
        <v>0</v>
      </c>
      <c r="V43" s="182">
        <v>0</v>
      </c>
      <c r="W43" s="182">
        <v>1</v>
      </c>
      <c r="X43" s="182">
        <v>0</v>
      </c>
      <c r="Y43" s="182">
        <v>0</v>
      </c>
      <c r="Z43" s="182">
        <v>0</v>
      </c>
      <c r="AA43" s="4" t="str">
        <f t="shared" si="4"/>
        <v>Open Source Dependency</v>
      </c>
      <c r="AB43" s="4" t="str">
        <f t="shared" si="5"/>
        <v xml:space="preserve">Open Source Dependency; </v>
      </c>
      <c r="AC43" s="182">
        <v>0</v>
      </c>
      <c r="AD43" s="182">
        <v>0</v>
      </c>
      <c r="AE43" s="182">
        <v>0</v>
      </c>
      <c r="AF43" s="182">
        <v>0</v>
      </c>
      <c r="AG43" s="182">
        <v>1</v>
      </c>
      <c r="AH43" s="182">
        <v>0</v>
      </c>
      <c r="AI43" s="182">
        <v>0</v>
      </c>
      <c r="AJ43" s="182">
        <v>0</v>
      </c>
      <c r="AK43" s="182">
        <v>0</v>
      </c>
      <c r="AL43" s="182">
        <v>0</v>
      </c>
      <c r="AM43" s="182">
        <v>0</v>
      </c>
      <c r="AN43" s="182">
        <v>0</v>
      </c>
      <c r="AO43" s="4" t="str">
        <f t="shared" si="6"/>
        <v>N/A</v>
      </c>
      <c r="AP43" s="30" t="str">
        <f t="shared" si="14"/>
        <v xml:space="preserve">N/A; </v>
      </c>
      <c r="AQ43" s="182">
        <v>0</v>
      </c>
      <c r="AR43" s="182">
        <v>0</v>
      </c>
      <c r="AS43" s="182">
        <v>0</v>
      </c>
      <c r="AT43" s="182">
        <v>0</v>
      </c>
      <c r="AU43" s="182">
        <v>0</v>
      </c>
      <c r="AV43" s="182">
        <v>0</v>
      </c>
      <c r="AW43" s="182">
        <v>1</v>
      </c>
      <c r="AX43" s="3" t="str">
        <f t="shared" si="15"/>
        <v>Data Extraction</v>
      </c>
      <c r="AY43" s="4" t="str">
        <f t="shared" si="9"/>
        <v xml:space="preserve">Data Extraction; </v>
      </c>
      <c r="AZ43" s="182">
        <v>1</v>
      </c>
      <c r="BA43" s="182">
        <v>0</v>
      </c>
      <c r="BB43" s="182">
        <v>0</v>
      </c>
      <c r="BC43" s="182">
        <v>0</v>
      </c>
      <c r="BD43" s="182">
        <v>0</v>
      </c>
      <c r="BE43" s="182">
        <v>0</v>
      </c>
      <c r="BF43" s="182">
        <v>0</v>
      </c>
      <c r="BG43" s="182">
        <v>0</v>
      </c>
      <c r="BH43" s="182">
        <v>0</v>
      </c>
      <c r="BI43" s="182">
        <v>0</v>
      </c>
      <c r="BJ43" s="265" t="s">
        <v>79</v>
      </c>
      <c r="BK43" s="267" t="s">
        <v>79</v>
      </c>
      <c r="BL43" s="146">
        <f t="shared" si="10"/>
        <v>2021</v>
      </c>
      <c r="BM43" s="62">
        <f t="shared" si="16"/>
        <v>0</v>
      </c>
      <c r="BN43" s="269">
        <v>2</v>
      </c>
      <c r="BO43" s="269">
        <v>1</v>
      </c>
      <c r="BP43" s="30">
        <f t="shared" si="13"/>
        <v>0</v>
      </c>
      <c r="BQ43" s="30">
        <v>5</v>
      </c>
    </row>
    <row r="44" spans="1:69" ht="16">
      <c r="A44" s="241">
        <v>44227</v>
      </c>
      <c r="B44" s="147" t="s">
        <v>915</v>
      </c>
      <c r="C44" s="176" t="s">
        <v>66</v>
      </c>
      <c r="D44" s="249" t="s">
        <v>916</v>
      </c>
      <c r="E44" s="259" t="s">
        <v>917</v>
      </c>
      <c r="F44" s="128" t="s">
        <v>918</v>
      </c>
      <c r="G44" s="128" t="s">
        <v>915</v>
      </c>
      <c r="H44" s="128" t="s">
        <v>919</v>
      </c>
      <c r="I44" s="25" t="str">
        <f t="shared" si="0"/>
        <v>OSS</v>
      </c>
      <c r="J44" s="3" t="str">
        <f t="shared" si="1"/>
        <v xml:space="preserve">OSS, </v>
      </c>
      <c r="K44" s="182">
        <v>0</v>
      </c>
      <c r="L44" s="182">
        <v>0</v>
      </c>
      <c r="M44" s="182">
        <v>0</v>
      </c>
      <c r="N44" s="182">
        <v>0</v>
      </c>
      <c r="O44" s="182">
        <v>1</v>
      </c>
      <c r="P44" s="182">
        <v>0</v>
      </c>
      <c r="Q44" s="182">
        <v>0</v>
      </c>
      <c r="R44" s="4" t="str">
        <f t="shared" si="2"/>
        <v>Account Access</v>
      </c>
      <c r="S44" s="3" t="str">
        <f t="shared" si="3"/>
        <v xml:space="preserve">Account Access; </v>
      </c>
      <c r="T44" s="183">
        <v>0</v>
      </c>
      <c r="U44" s="183">
        <v>0</v>
      </c>
      <c r="V44" s="183">
        <v>0</v>
      </c>
      <c r="W44" s="183">
        <v>1</v>
      </c>
      <c r="X44" s="183">
        <v>0</v>
      </c>
      <c r="Y44" s="183">
        <v>0</v>
      </c>
      <c r="Z44" s="183">
        <v>0</v>
      </c>
      <c r="AA44" s="4" t="str">
        <f t="shared" si="4"/>
        <v>Direct Download; Development Software</v>
      </c>
      <c r="AB44" s="4" t="str">
        <f t="shared" si="5"/>
        <v xml:space="preserve">Direct Download; Development Software; </v>
      </c>
      <c r="AC44" s="183">
        <v>0</v>
      </c>
      <c r="AD44" s="183">
        <v>0</v>
      </c>
      <c r="AE44" s="183">
        <v>0</v>
      </c>
      <c r="AF44" s="183">
        <v>0</v>
      </c>
      <c r="AG44" s="183">
        <v>0</v>
      </c>
      <c r="AH44" s="183">
        <v>0</v>
      </c>
      <c r="AI44" s="183">
        <v>0</v>
      </c>
      <c r="AJ44" s="183">
        <v>1</v>
      </c>
      <c r="AK44" s="183">
        <v>0</v>
      </c>
      <c r="AL44" s="183">
        <v>1</v>
      </c>
      <c r="AM44" s="183">
        <v>0</v>
      </c>
      <c r="AN44" s="183">
        <v>0</v>
      </c>
      <c r="AO44" s="4" t="str">
        <f t="shared" si="6"/>
        <v>N/A</v>
      </c>
      <c r="AP44" s="30" t="str">
        <f t="shared" si="14"/>
        <v xml:space="preserve">N/A; </v>
      </c>
      <c r="AQ44" s="182">
        <v>0</v>
      </c>
      <c r="AR44" s="182">
        <v>0</v>
      </c>
      <c r="AS44" s="182">
        <v>0</v>
      </c>
      <c r="AT44" s="182">
        <v>0</v>
      </c>
      <c r="AU44" s="182">
        <v>0</v>
      </c>
      <c r="AV44" s="182">
        <v>0</v>
      </c>
      <c r="AW44" s="182">
        <v>1</v>
      </c>
      <c r="AX44" s="3" t="str">
        <f t="shared" si="15"/>
        <v>Data Extraction</v>
      </c>
      <c r="AY44" s="4" t="str">
        <f t="shared" si="9"/>
        <v xml:space="preserve">Data Extraction; </v>
      </c>
      <c r="AZ44" s="183">
        <v>1</v>
      </c>
      <c r="BA44" s="183">
        <v>0</v>
      </c>
      <c r="BB44" s="183">
        <v>0</v>
      </c>
      <c r="BC44" s="183">
        <v>0</v>
      </c>
      <c r="BD44" s="183">
        <v>0</v>
      </c>
      <c r="BE44" s="183">
        <v>0</v>
      </c>
      <c r="BF44" s="183">
        <v>0</v>
      </c>
      <c r="BG44" s="183">
        <v>0</v>
      </c>
      <c r="BH44" s="183">
        <v>0</v>
      </c>
      <c r="BI44" s="183">
        <v>0</v>
      </c>
      <c r="BJ44" s="26" t="s">
        <v>79</v>
      </c>
      <c r="BK44" s="27" t="s">
        <v>79</v>
      </c>
      <c r="BL44" s="146">
        <f t="shared" si="10"/>
        <v>2021</v>
      </c>
      <c r="BM44" s="62">
        <f t="shared" si="16"/>
        <v>0</v>
      </c>
      <c r="BN44" s="268">
        <v>3</v>
      </c>
      <c r="BO44" s="268">
        <v>1</v>
      </c>
      <c r="BP44" s="30">
        <f t="shared" si="13"/>
        <v>0</v>
      </c>
      <c r="BQ44" s="30">
        <v>2</v>
      </c>
    </row>
    <row r="45" spans="1:69" ht="16">
      <c r="A45" s="55">
        <v>44570</v>
      </c>
      <c r="B45" s="135" t="s">
        <v>1216</v>
      </c>
      <c r="C45" s="128" t="s">
        <v>66</v>
      </c>
      <c r="D45" s="247" t="s">
        <v>1217</v>
      </c>
      <c r="E45" s="253" t="s">
        <v>1218</v>
      </c>
      <c r="F45" s="56" t="s">
        <v>1134</v>
      </c>
      <c r="G45" s="56" t="s">
        <v>435</v>
      </c>
      <c r="H45" s="56" t="s">
        <v>1219</v>
      </c>
      <c r="I45" s="25" t="str">
        <f t="shared" si="0"/>
        <v>OSS</v>
      </c>
      <c r="J45" s="3" t="str">
        <f t="shared" si="1"/>
        <v xml:space="preserve">OSS, </v>
      </c>
      <c r="K45" s="182">
        <v>0</v>
      </c>
      <c r="L45" s="182">
        <v>0</v>
      </c>
      <c r="M45" s="182">
        <v>0</v>
      </c>
      <c r="N45" s="182">
        <v>0</v>
      </c>
      <c r="O45" s="182">
        <v>1</v>
      </c>
      <c r="P45" s="182">
        <v>0</v>
      </c>
      <c r="Q45" s="182">
        <v>0</v>
      </c>
      <c r="R45" s="4" t="str">
        <f t="shared" si="2"/>
        <v>Self-signed/Unsigned</v>
      </c>
      <c r="S45" s="3" t="str">
        <f t="shared" si="3"/>
        <v xml:space="preserve">Self-signed/Unsigned; </v>
      </c>
      <c r="T45" s="183">
        <v>0</v>
      </c>
      <c r="U45" s="183">
        <v>0</v>
      </c>
      <c r="V45" s="183">
        <v>0</v>
      </c>
      <c r="W45" s="183">
        <v>0</v>
      </c>
      <c r="X45" s="183">
        <v>1</v>
      </c>
      <c r="Y45" s="183">
        <v>0</v>
      </c>
      <c r="Z45" s="183">
        <v>0</v>
      </c>
      <c r="AA45" s="4" t="str">
        <f t="shared" si="4"/>
        <v>Open Source Dependency</v>
      </c>
      <c r="AB45" s="4" t="str">
        <f t="shared" si="5"/>
        <v xml:space="preserve">Open Source Dependency; </v>
      </c>
      <c r="AC45" s="183">
        <v>0</v>
      </c>
      <c r="AD45" s="183">
        <v>0</v>
      </c>
      <c r="AE45" s="183">
        <v>0</v>
      </c>
      <c r="AF45" s="183">
        <v>0</v>
      </c>
      <c r="AG45" s="183">
        <v>1</v>
      </c>
      <c r="AH45" s="183">
        <v>0</v>
      </c>
      <c r="AI45" s="183">
        <v>0</v>
      </c>
      <c r="AJ45" s="183">
        <v>0</v>
      </c>
      <c r="AK45" s="183">
        <v>0</v>
      </c>
      <c r="AL45" s="183">
        <v>0</v>
      </c>
      <c r="AM45" s="183">
        <v>0</v>
      </c>
      <c r="AN45" s="183">
        <v>0</v>
      </c>
      <c r="AO45" s="4" t="str">
        <f t="shared" si="6"/>
        <v>N/A</v>
      </c>
      <c r="AP45" s="30" t="str">
        <f t="shared" si="14"/>
        <v xml:space="preserve">N/A; </v>
      </c>
      <c r="AQ45" s="182">
        <v>0</v>
      </c>
      <c r="AR45" s="183">
        <v>0</v>
      </c>
      <c r="AS45" s="183">
        <v>0</v>
      </c>
      <c r="AT45" s="183">
        <v>0</v>
      </c>
      <c r="AU45" s="183">
        <v>0</v>
      </c>
      <c r="AV45" s="183">
        <v>0</v>
      </c>
      <c r="AW45" s="183">
        <v>1</v>
      </c>
      <c r="AX45" s="3" t="str">
        <f t="shared" si="15"/>
        <v>Unknown or Other</v>
      </c>
      <c r="AY45" s="4" t="str">
        <f t="shared" si="9"/>
        <v xml:space="preserve">Unknown or Other; </v>
      </c>
      <c r="AZ45" s="182">
        <v>0</v>
      </c>
      <c r="BA45" s="182">
        <v>0</v>
      </c>
      <c r="BB45" s="182">
        <v>0</v>
      </c>
      <c r="BC45" s="182">
        <v>0</v>
      </c>
      <c r="BD45" s="182">
        <v>0</v>
      </c>
      <c r="BE45" s="182">
        <v>0</v>
      </c>
      <c r="BF45" s="182">
        <v>0</v>
      </c>
      <c r="BG45" s="182">
        <v>0</v>
      </c>
      <c r="BH45" s="182">
        <v>0</v>
      </c>
      <c r="BI45" s="182">
        <v>1</v>
      </c>
      <c r="BJ45" s="61" t="s">
        <v>1220</v>
      </c>
      <c r="BK45" s="62" t="s">
        <v>1221</v>
      </c>
      <c r="BL45" s="146">
        <f t="shared" si="10"/>
        <v>2022</v>
      </c>
      <c r="BM45" s="62">
        <f t="shared" si="16"/>
        <v>0</v>
      </c>
      <c r="BN45" s="269">
        <v>1</v>
      </c>
      <c r="BO45" s="269">
        <v>1</v>
      </c>
      <c r="BP45" s="30">
        <f t="shared" si="13"/>
        <v>0</v>
      </c>
      <c r="BQ45" s="30">
        <v>5</v>
      </c>
    </row>
    <row r="46" spans="1:69" ht="16">
      <c r="A46" s="55">
        <v>44623</v>
      </c>
      <c r="B46" s="135" t="s">
        <v>1235</v>
      </c>
      <c r="C46" s="128" t="s">
        <v>66</v>
      </c>
      <c r="D46" s="247" t="s">
        <v>1818</v>
      </c>
      <c r="E46" s="128" t="s">
        <v>1236</v>
      </c>
      <c r="F46" s="56" t="s">
        <v>1237</v>
      </c>
      <c r="G46" s="56" t="s">
        <v>435</v>
      </c>
      <c r="H46" s="56" t="s">
        <v>1238</v>
      </c>
      <c r="I46" s="25" t="str">
        <f t="shared" si="0"/>
        <v>OSS</v>
      </c>
      <c r="J46" s="3" t="str">
        <f t="shared" si="1"/>
        <v xml:space="preserve">OSS, </v>
      </c>
      <c r="K46" s="182">
        <v>0</v>
      </c>
      <c r="L46" s="182">
        <v>0</v>
      </c>
      <c r="M46" s="182">
        <v>0</v>
      </c>
      <c r="N46" s="182">
        <v>0</v>
      </c>
      <c r="O46" s="182">
        <v>1</v>
      </c>
      <c r="P46" s="182">
        <v>0</v>
      </c>
      <c r="Q46" s="182">
        <v>0</v>
      </c>
      <c r="R46" s="4" t="str">
        <f t="shared" si="2"/>
        <v>Self-signed/Unsigned</v>
      </c>
      <c r="S46" s="3" t="str">
        <f t="shared" si="3"/>
        <v xml:space="preserve">Self-signed/Unsigned; </v>
      </c>
      <c r="T46" s="183">
        <v>0</v>
      </c>
      <c r="U46" s="183">
        <v>0</v>
      </c>
      <c r="V46" s="183">
        <v>0</v>
      </c>
      <c r="W46" s="183">
        <v>0</v>
      </c>
      <c r="X46" s="183">
        <v>1</v>
      </c>
      <c r="Y46" s="183">
        <v>0</v>
      </c>
      <c r="Z46" s="183">
        <v>0</v>
      </c>
      <c r="AA46" s="4" t="str">
        <f t="shared" si="4"/>
        <v>Typosquatting</v>
      </c>
      <c r="AB46" s="4" t="str">
        <f t="shared" si="5"/>
        <v xml:space="preserve">Typosquatting; </v>
      </c>
      <c r="AC46" s="183">
        <v>1</v>
      </c>
      <c r="AD46" s="183">
        <v>0</v>
      </c>
      <c r="AE46" s="183">
        <v>0</v>
      </c>
      <c r="AF46" s="183">
        <v>0</v>
      </c>
      <c r="AG46" s="183">
        <v>0</v>
      </c>
      <c r="AH46" s="183">
        <v>0</v>
      </c>
      <c r="AI46" s="183">
        <v>0</v>
      </c>
      <c r="AJ46" s="183">
        <v>0</v>
      </c>
      <c r="AK46" s="183">
        <v>0</v>
      </c>
      <c r="AL46" s="183">
        <v>0</v>
      </c>
      <c r="AM46" s="183">
        <v>0</v>
      </c>
      <c r="AN46" s="183">
        <v>0</v>
      </c>
      <c r="AO46" s="4" t="str">
        <f t="shared" si="6"/>
        <v>N/A</v>
      </c>
      <c r="AP46" s="30" t="str">
        <f t="shared" si="14"/>
        <v xml:space="preserve">N/A; </v>
      </c>
      <c r="AQ46" s="182">
        <v>0</v>
      </c>
      <c r="AR46" s="183">
        <v>0</v>
      </c>
      <c r="AS46" s="183">
        <v>0</v>
      </c>
      <c r="AT46" s="183">
        <v>0</v>
      </c>
      <c r="AU46" s="183">
        <v>0</v>
      </c>
      <c r="AV46" s="183">
        <v>0</v>
      </c>
      <c r="AW46" s="183">
        <v>1</v>
      </c>
      <c r="AX46" s="3" t="str">
        <f t="shared" si="15"/>
        <v>Data Extraction</v>
      </c>
      <c r="AY46" s="4" t="str">
        <f t="shared" si="9"/>
        <v xml:space="preserve">Data Extraction; </v>
      </c>
      <c r="AZ46" s="182">
        <v>1</v>
      </c>
      <c r="BA46" s="182">
        <v>0</v>
      </c>
      <c r="BB46" s="182">
        <v>0</v>
      </c>
      <c r="BC46" s="182">
        <v>0</v>
      </c>
      <c r="BD46" s="182">
        <v>0</v>
      </c>
      <c r="BE46" s="182">
        <v>0</v>
      </c>
      <c r="BF46" s="182">
        <v>0</v>
      </c>
      <c r="BG46" s="182">
        <v>0</v>
      </c>
      <c r="BH46" s="182">
        <v>0</v>
      </c>
      <c r="BI46" s="182">
        <v>0</v>
      </c>
      <c r="BJ46" s="61" t="s">
        <v>79</v>
      </c>
      <c r="BK46" s="62" t="s">
        <v>79</v>
      </c>
      <c r="BL46" s="146">
        <f t="shared" si="10"/>
        <v>2022</v>
      </c>
      <c r="BM46" s="62">
        <f t="shared" si="16"/>
        <v>0</v>
      </c>
      <c r="BN46" s="269">
        <v>2</v>
      </c>
      <c r="BO46" s="269">
        <v>3</v>
      </c>
      <c r="BP46" s="30">
        <f t="shared" ref="BP46:BP77" si="17">SUM(AE46:AF46)</f>
        <v>0</v>
      </c>
      <c r="BQ46" s="30">
        <v>5</v>
      </c>
    </row>
    <row r="47" spans="1:69">
      <c r="A47" s="1">
        <v>43396</v>
      </c>
      <c r="B47" s="30" t="s">
        <v>530</v>
      </c>
      <c r="C47" s="8" t="s">
        <v>66</v>
      </c>
      <c r="D47" s="24" t="s">
        <v>531</v>
      </c>
      <c r="E47" s="64" t="s">
        <v>527</v>
      </c>
      <c r="F47" s="25" t="s">
        <v>532</v>
      </c>
      <c r="G47" s="25" t="s">
        <v>380</v>
      </c>
      <c r="H47" s="25" t="s">
        <v>290</v>
      </c>
      <c r="I47" s="25" t="str">
        <f t="shared" si="0"/>
        <v>OSS, Attacker Application</v>
      </c>
      <c r="J47" s="3" t="str">
        <f t="shared" si="1"/>
        <v xml:space="preserve">OSS, Attacker Application, </v>
      </c>
      <c r="K47" s="182">
        <v>0</v>
      </c>
      <c r="L47" s="182">
        <v>0</v>
      </c>
      <c r="M47" s="182">
        <v>0</v>
      </c>
      <c r="N47" s="182">
        <v>0</v>
      </c>
      <c r="O47" s="182">
        <v>1</v>
      </c>
      <c r="P47" s="182">
        <v>1</v>
      </c>
      <c r="Q47" s="182">
        <v>0</v>
      </c>
      <c r="R47" s="4" t="str">
        <f t="shared" si="2"/>
        <v>Self-signed/Unsigned</v>
      </c>
      <c r="S47" s="3" t="str">
        <f t="shared" si="3"/>
        <v xml:space="preserve">Self-signed/Unsigned; </v>
      </c>
      <c r="T47" s="183">
        <v>0</v>
      </c>
      <c r="U47" s="183">
        <v>0</v>
      </c>
      <c r="V47" s="183">
        <v>0</v>
      </c>
      <c r="W47" s="183">
        <v>0</v>
      </c>
      <c r="X47" s="183">
        <v>1</v>
      </c>
      <c r="Y47" s="183">
        <v>0</v>
      </c>
      <c r="Z47" s="183">
        <v>0</v>
      </c>
      <c r="AA47" s="4" t="str">
        <f t="shared" si="4"/>
        <v>Typosquatting; Open Source Dependency</v>
      </c>
      <c r="AB47" s="4" t="str">
        <f t="shared" si="5"/>
        <v xml:space="preserve">Typosquatting; Open Source Dependency; </v>
      </c>
      <c r="AC47" s="183">
        <v>1</v>
      </c>
      <c r="AD47" s="183">
        <v>0</v>
      </c>
      <c r="AE47" s="183">
        <v>0</v>
      </c>
      <c r="AF47" s="183">
        <v>0</v>
      </c>
      <c r="AG47" s="183">
        <v>1</v>
      </c>
      <c r="AH47" s="183">
        <v>0</v>
      </c>
      <c r="AI47" s="183">
        <v>0</v>
      </c>
      <c r="AJ47" s="183">
        <v>0</v>
      </c>
      <c r="AK47" s="183">
        <v>0</v>
      </c>
      <c r="AL47" s="183">
        <v>0</v>
      </c>
      <c r="AM47" s="183">
        <v>0</v>
      </c>
      <c r="AN47" s="183">
        <v>0</v>
      </c>
      <c r="AO47" s="4" t="str">
        <f t="shared" si="6"/>
        <v>N/A</v>
      </c>
      <c r="AP47" s="30" t="str">
        <f t="shared" si="14"/>
        <v xml:space="preserve">N/A; </v>
      </c>
      <c r="AQ47" s="182">
        <v>0</v>
      </c>
      <c r="AR47" s="182">
        <v>0</v>
      </c>
      <c r="AS47" s="182">
        <v>0</v>
      </c>
      <c r="AT47" s="182">
        <v>0</v>
      </c>
      <c r="AU47" s="182">
        <v>0</v>
      </c>
      <c r="AV47" s="182">
        <v>0</v>
      </c>
      <c r="AW47" s="182">
        <v>1</v>
      </c>
      <c r="AX47" s="3" t="str">
        <f t="shared" si="15"/>
        <v>Payment Diversion</v>
      </c>
      <c r="AY47" s="4" t="str">
        <f t="shared" si="9"/>
        <v xml:space="preserve">Payment Diversion; </v>
      </c>
      <c r="AZ47" s="183">
        <v>0</v>
      </c>
      <c r="BA47" s="183">
        <v>0</v>
      </c>
      <c r="BB47" s="183">
        <v>0</v>
      </c>
      <c r="BC47" s="183">
        <v>0</v>
      </c>
      <c r="BD47" s="183">
        <v>0</v>
      </c>
      <c r="BE47" s="183">
        <v>0</v>
      </c>
      <c r="BF47" s="183">
        <v>1</v>
      </c>
      <c r="BG47" s="183">
        <v>0</v>
      </c>
      <c r="BH47" s="183">
        <v>0</v>
      </c>
      <c r="BI47" s="183">
        <v>0</v>
      </c>
      <c r="BJ47" s="26" t="s">
        <v>79</v>
      </c>
      <c r="BK47" s="27" t="s">
        <v>79</v>
      </c>
      <c r="BL47" s="146">
        <f t="shared" si="10"/>
        <v>2018</v>
      </c>
      <c r="BM47" s="62">
        <f t="shared" si="16"/>
        <v>0</v>
      </c>
      <c r="BN47" s="232">
        <v>2</v>
      </c>
      <c r="BO47" s="232">
        <v>1</v>
      </c>
      <c r="BP47" s="30">
        <f t="shared" si="17"/>
        <v>0</v>
      </c>
      <c r="BQ47" s="30">
        <v>0</v>
      </c>
    </row>
    <row r="48" spans="1:69" ht="16">
      <c r="A48" s="55">
        <v>44830</v>
      </c>
      <c r="B48" s="135" t="s">
        <v>1394</v>
      </c>
      <c r="C48" s="128" t="s">
        <v>66</v>
      </c>
      <c r="D48" s="247" t="s">
        <v>1395</v>
      </c>
      <c r="E48" s="260" t="s">
        <v>1396</v>
      </c>
      <c r="F48" s="128" t="s">
        <v>1397</v>
      </c>
      <c r="G48" s="128" t="s">
        <v>1394</v>
      </c>
      <c r="H48" s="128" t="s">
        <v>1398</v>
      </c>
      <c r="I48" s="25" t="str">
        <f t="shared" si="0"/>
        <v>3rd Party Application</v>
      </c>
      <c r="J48" s="3" t="str">
        <f t="shared" si="1"/>
        <v xml:space="preserve">3rd Party Application, </v>
      </c>
      <c r="K48" s="182">
        <v>0</v>
      </c>
      <c r="L48" s="182">
        <v>0</v>
      </c>
      <c r="M48" s="182">
        <v>1</v>
      </c>
      <c r="N48" s="182">
        <v>0</v>
      </c>
      <c r="O48" s="182">
        <v>0</v>
      </c>
      <c r="P48" s="182">
        <v>0</v>
      </c>
      <c r="Q48" s="182">
        <v>0</v>
      </c>
      <c r="R48" s="4" t="str">
        <f t="shared" si="2"/>
        <v>Unknown, Other, or N/A</v>
      </c>
      <c r="S48" s="3" t="str">
        <f t="shared" si="3"/>
        <v xml:space="preserve">Unknown, Other, or N/A; </v>
      </c>
      <c r="T48" s="182">
        <v>0</v>
      </c>
      <c r="U48" s="182">
        <v>0</v>
      </c>
      <c r="V48" s="182">
        <v>0</v>
      </c>
      <c r="W48" s="182">
        <v>0</v>
      </c>
      <c r="X48" s="182">
        <v>0</v>
      </c>
      <c r="Y48" s="182">
        <v>0</v>
      </c>
      <c r="Z48" s="182">
        <v>1</v>
      </c>
      <c r="AA48" s="4" t="str">
        <f t="shared" si="4"/>
        <v>Hijacked Updates; Direct Download</v>
      </c>
      <c r="AB48" s="4" t="str">
        <f t="shared" si="5"/>
        <v xml:space="preserve">Hijacked Updates; Direct Download; </v>
      </c>
      <c r="AC48" s="182">
        <v>0</v>
      </c>
      <c r="AD48" s="182">
        <v>1</v>
      </c>
      <c r="AE48" s="182">
        <v>0</v>
      </c>
      <c r="AF48" s="182">
        <v>0</v>
      </c>
      <c r="AG48" s="182">
        <v>0</v>
      </c>
      <c r="AH48" s="182">
        <v>0</v>
      </c>
      <c r="AI48" s="182">
        <v>0</v>
      </c>
      <c r="AJ48" s="182">
        <v>1</v>
      </c>
      <c r="AK48" s="182">
        <v>0</v>
      </c>
      <c r="AL48" s="182">
        <v>0</v>
      </c>
      <c r="AM48" s="182">
        <v>0</v>
      </c>
      <c r="AN48" s="182">
        <v>0</v>
      </c>
      <c r="AO48" s="4" t="str">
        <f t="shared" si="6"/>
        <v>N/A</v>
      </c>
      <c r="AP48" s="30" t="str">
        <f t="shared" si="14"/>
        <v xml:space="preserve">N/A; </v>
      </c>
      <c r="AQ48" s="182">
        <v>0</v>
      </c>
      <c r="AR48" s="182">
        <v>0</v>
      </c>
      <c r="AS48" s="182">
        <v>0</v>
      </c>
      <c r="AT48" s="182">
        <v>0</v>
      </c>
      <c r="AU48" s="182">
        <v>0</v>
      </c>
      <c r="AV48" s="182">
        <v>0</v>
      </c>
      <c r="AW48" s="182">
        <v>1</v>
      </c>
      <c r="AX48" s="3" t="str">
        <f t="shared" si="15"/>
        <v>Data Extraction; Remote Code Execution/Download</v>
      </c>
      <c r="AY48" s="4" t="str">
        <f t="shared" si="9"/>
        <v xml:space="preserve">Data Extraction; Remote Code Execution/Download; </v>
      </c>
      <c r="AZ48" s="182">
        <v>1</v>
      </c>
      <c r="BA48" s="182">
        <v>0</v>
      </c>
      <c r="BB48" s="182">
        <v>0</v>
      </c>
      <c r="BC48" s="182">
        <v>0</v>
      </c>
      <c r="BD48" s="182">
        <v>1</v>
      </c>
      <c r="BE48" s="182">
        <v>0</v>
      </c>
      <c r="BF48" s="182">
        <v>0</v>
      </c>
      <c r="BG48" s="182">
        <v>0</v>
      </c>
      <c r="BH48" s="182">
        <v>0</v>
      </c>
      <c r="BI48" s="182">
        <v>0</v>
      </c>
      <c r="BJ48" s="265" t="s">
        <v>1383</v>
      </c>
      <c r="BK48" s="267" t="s">
        <v>72</v>
      </c>
      <c r="BL48" s="146">
        <f t="shared" si="10"/>
        <v>2022</v>
      </c>
      <c r="BM48" s="62">
        <f t="shared" si="16"/>
        <v>1</v>
      </c>
      <c r="BN48" s="269">
        <v>3</v>
      </c>
      <c r="BO48" s="269">
        <v>3</v>
      </c>
      <c r="BP48" s="30">
        <f t="shared" si="17"/>
        <v>0</v>
      </c>
      <c r="BQ48" s="30">
        <v>5</v>
      </c>
    </row>
    <row r="49" spans="1:69">
      <c r="A49" s="55">
        <v>44308</v>
      </c>
      <c r="B49" t="s">
        <v>949</v>
      </c>
      <c r="C49" s="128" t="s">
        <v>112</v>
      </c>
      <c r="D49" s="128" t="s">
        <v>1831</v>
      </c>
      <c r="E49" s="128" t="s">
        <v>950</v>
      </c>
      <c r="F49" s="56" t="s">
        <v>951</v>
      </c>
      <c r="G49" s="56" t="s">
        <v>952</v>
      </c>
      <c r="H49" s="56" t="s">
        <v>953</v>
      </c>
      <c r="I49" s="25" t="str">
        <f t="shared" si="0"/>
        <v>OSS</v>
      </c>
      <c r="J49" s="3" t="str">
        <f t="shared" si="1"/>
        <v xml:space="preserve">OSS, </v>
      </c>
      <c r="K49" s="182">
        <v>0</v>
      </c>
      <c r="L49" s="182">
        <v>0</v>
      </c>
      <c r="M49" s="182">
        <v>0</v>
      </c>
      <c r="N49" s="182">
        <v>0</v>
      </c>
      <c r="O49" s="182">
        <v>1</v>
      </c>
      <c r="P49" s="182">
        <v>0</v>
      </c>
      <c r="Q49" s="182">
        <v>0</v>
      </c>
      <c r="R49" s="4" t="str">
        <f t="shared" si="2"/>
        <v>Account Access; Unknown, Other, or N/A</v>
      </c>
      <c r="S49" s="3" t="str">
        <f t="shared" si="3"/>
        <v xml:space="preserve">Account Access; Unknown, Other, or N/A; </v>
      </c>
      <c r="T49" s="183">
        <v>0</v>
      </c>
      <c r="U49" s="183">
        <v>0</v>
      </c>
      <c r="V49" s="183">
        <v>0</v>
      </c>
      <c r="W49" s="183">
        <v>1</v>
      </c>
      <c r="X49" s="183">
        <v>0</v>
      </c>
      <c r="Y49" s="183">
        <v>0</v>
      </c>
      <c r="Z49" s="183">
        <v>1</v>
      </c>
      <c r="AA49" s="4" t="str">
        <f t="shared" si="4"/>
        <v>Open Source Dependency</v>
      </c>
      <c r="AB49" s="4" t="str">
        <f t="shared" si="5"/>
        <v xml:space="preserve">Open Source Dependency; </v>
      </c>
      <c r="AC49" s="183">
        <v>0</v>
      </c>
      <c r="AD49" s="183">
        <v>0</v>
      </c>
      <c r="AE49" s="183">
        <v>0</v>
      </c>
      <c r="AF49" s="183">
        <v>0</v>
      </c>
      <c r="AG49" s="183">
        <v>1</v>
      </c>
      <c r="AH49" s="183">
        <v>0</v>
      </c>
      <c r="AI49" s="183">
        <v>0</v>
      </c>
      <c r="AJ49" s="183">
        <v>0</v>
      </c>
      <c r="AK49" s="183">
        <v>0</v>
      </c>
      <c r="AL49" s="183">
        <v>0</v>
      </c>
      <c r="AM49" s="183">
        <v>0</v>
      </c>
      <c r="AN49" s="183">
        <v>0</v>
      </c>
      <c r="AO49" s="4" t="str">
        <f t="shared" si="6"/>
        <v>Credential Theft; Code Injection</v>
      </c>
      <c r="AP49" s="30" t="str">
        <f t="shared" si="14"/>
        <v xml:space="preserve">Credential Theft; Code Injection; </v>
      </c>
      <c r="AQ49" s="182">
        <v>1</v>
      </c>
      <c r="AR49" s="182">
        <v>0</v>
      </c>
      <c r="AS49" s="182">
        <v>0</v>
      </c>
      <c r="AT49" s="182">
        <v>0</v>
      </c>
      <c r="AU49" s="182">
        <v>0</v>
      </c>
      <c r="AV49" s="182">
        <v>1</v>
      </c>
      <c r="AW49" s="182">
        <v>0</v>
      </c>
      <c r="AX49" s="3" t="str">
        <f t="shared" si="15"/>
        <v>Data Extraction; Remote Code Execution/Download</v>
      </c>
      <c r="AY49" s="4" t="str">
        <f t="shared" si="9"/>
        <v xml:space="preserve">Data Extraction; Remote Code Execution/Download; </v>
      </c>
      <c r="AZ49" s="182">
        <v>1</v>
      </c>
      <c r="BA49" s="182">
        <v>0</v>
      </c>
      <c r="BB49" s="182">
        <v>0</v>
      </c>
      <c r="BC49" s="182">
        <v>0</v>
      </c>
      <c r="BD49" s="182">
        <v>1</v>
      </c>
      <c r="BE49" s="182">
        <v>0</v>
      </c>
      <c r="BF49" s="182">
        <v>0</v>
      </c>
      <c r="BG49" s="182">
        <v>0</v>
      </c>
      <c r="BH49" s="182">
        <v>0</v>
      </c>
      <c r="BI49" s="182">
        <v>0</v>
      </c>
      <c r="BJ49" s="61" t="s">
        <v>954</v>
      </c>
      <c r="BK49" s="62" t="s">
        <v>292</v>
      </c>
      <c r="BL49" s="146">
        <f t="shared" si="10"/>
        <v>2021</v>
      </c>
      <c r="BM49" s="62">
        <f t="shared" si="16"/>
        <v>0</v>
      </c>
      <c r="BN49" s="268">
        <v>2</v>
      </c>
      <c r="BO49" s="268">
        <v>1</v>
      </c>
      <c r="BP49" s="30">
        <f t="shared" si="17"/>
        <v>0</v>
      </c>
      <c r="BQ49" s="30">
        <v>4</v>
      </c>
    </row>
    <row r="50" spans="1:69">
      <c r="A50" s="55">
        <v>44691</v>
      </c>
      <c r="B50" t="s">
        <v>1125</v>
      </c>
      <c r="C50" s="128" t="s">
        <v>66</v>
      </c>
      <c r="D50" s="128" t="s">
        <v>1126</v>
      </c>
      <c r="E50" s="128" t="s">
        <v>1127</v>
      </c>
      <c r="F50" s="56" t="s">
        <v>1128</v>
      </c>
      <c r="G50" s="56" t="s">
        <v>1129</v>
      </c>
      <c r="H50" s="56" t="s">
        <v>1130</v>
      </c>
      <c r="I50" s="25" t="str">
        <f t="shared" si="0"/>
        <v>OSS</v>
      </c>
      <c r="J50" s="3" t="str">
        <f t="shared" si="1"/>
        <v xml:space="preserve">OSS, </v>
      </c>
      <c r="K50" s="182">
        <v>0</v>
      </c>
      <c r="L50" s="182">
        <v>0</v>
      </c>
      <c r="M50" s="182">
        <v>0</v>
      </c>
      <c r="N50" s="182">
        <v>0</v>
      </c>
      <c r="O50" s="182">
        <v>1</v>
      </c>
      <c r="P50" s="182">
        <v>0</v>
      </c>
      <c r="Q50" s="182">
        <v>0</v>
      </c>
      <c r="R50" s="4" t="str">
        <f t="shared" si="2"/>
        <v>Self-signed/Unsigned</v>
      </c>
      <c r="S50" s="3" t="str">
        <f t="shared" si="3"/>
        <v xml:space="preserve">Self-signed/Unsigned; </v>
      </c>
      <c r="T50" s="183">
        <v>0</v>
      </c>
      <c r="U50" s="183">
        <v>0</v>
      </c>
      <c r="V50" s="183">
        <v>0</v>
      </c>
      <c r="W50" s="183">
        <v>0</v>
      </c>
      <c r="X50" s="183">
        <v>1</v>
      </c>
      <c r="Y50" s="183">
        <v>0</v>
      </c>
      <c r="Z50" s="183">
        <v>0</v>
      </c>
      <c r="AA50" s="4" t="str">
        <f t="shared" si="4"/>
        <v>Open Source Dependency</v>
      </c>
      <c r="AB50" s="4" t="str">
        <f t="shared" si="5"/>
        <v xml:space="preserve">Open Source Dependency; </v>
      </c>
      <c r="AC50" s="183">
        <v>0</v>
      </c>
      <c r="AD50" s="183">
        <v>0</v>
      </c>
      <c r="AE50" s="183">
        <v>0</v>
      </c>
      <c r="AF50" s="183">
        <v>0</v>
      </c>
      <c r="AG50" s="183">
        <v>1</v>
      </c>
      <c r="AH50" s="183">
        <v>0</v>
      </c>
      <c r="AI50" s="183">
        <v>0</v>
      </c>
      <c r="AJ50" s="183">
        <v>0</v>
      </c>
      <c r="AK50" s="183">
        <v>0</v>
      </c>
      <c r="AL50" s="183">
        <v>0</v>
      </c>
      <c r="AM50" s="183">
        <v>0</v>
      </c>
      <c r="AN50" s="183">
        <v>0</v>
      </c>
      <c r="AO50" s="4" t="str">
        <f t="shared" si="6"/>
        <v>N/A</v>
      </c>
      <c r="AP50" s="30" t="str">
        <f t="shared" si="14"/>
        <v xml:space="preserve">N/A; </v>
      </c>
      <c r="AQ50" s="182">
        <v>0</v>
      </c>
      <c r="AR50" s="182">
        <v>0</v>
      </c>
      <c r="AS50" s="182">
        <v>0</v>
      </c>
      <c r="AT50" s="182">
        <v>0</v>
      </c>
      <c r="AU50" s="182">
        <v>0</v>
      </c>
      <c r="AV50" s="182">
        <v>0</v>
      </c>
      <c r="AW50" s="182">
        <v>1</v>
      </c>
      <c r="AX50" s="3" t="str">
        <f t="shared" si="15"/>
        <v>Data Extraction; Backdoor Access</v>
      </c>
      <c r="AY50" s="4" t="str">
        <f t="shared" si="9"/>
        <v xml:space="preserve">Data Extraction; Backdoor Access; </v>
      </c>
      <c r="AZ50" s="182">
        <v>1</v>
      </c>
      <c r="BA50" s="182">
        <v>0</v>
      </c>
      <c r="BB50" s="182">
        <v>1</v>
      </c>
      <c r="BC50" s="182">
        <v>0</v>
      </c>
      <c r="BD50" s="182">
        <v>0</v>
      </c>
      <c r="BE50" s="182">
        <v>0</v>
      </c>
      <c r="BF50" s="182">
        <v>0</v>
      </c>
      <c r="BG50" s="182">
        <v>0</v>
      </c>
      <c r="BH50" s="182">
        <v>0</v>
      </c>
      <c r="BI50" s="182">
        <v>0</v>
      </c>
      <c r="BJ50" s="61" t="s">
        <v>79</v>
      </c>
      <c r="BK50" s="62" t="s">
        <v>79</v>
      </c>
      <c r="BL50" s="146">
        <f t="shared" si="10"/>
        <v>2022</v>
      </c>
      <c r="BM50" s="62">
        <f t="shared" si="16"/>
        <v>0</v>
      </c>
      <c r="BN50" s="269">
        <v>1</v>
      </c>
      <c r="BO50" s="269">
        <v>2</v>
      </c>
      <c r="BP50" s="30">
        <f t="shared" si="17"/>
        <v>0</v>
      </c>
      <c r="BQ50" s="30">
        <v>4</v>
      </c>
    </row>
    <row r="51" spans="1:69">
      <c r="A51" s="55">
        <v>44456</v>
      </c>
      <c r="B51" t="s">
        <v>1019</v>
      </c>
      <c r="C51" s="56" t="s">
        <v>66</v>
      </c>
      <c r="D51" s="249" t="s">
        <v>1020</v>
      </c>
      <c r="E51" s="253" t="s">
        <v>1021</v>
      </c>
      <c r="F51" s="128" t="s">
        <v>1022</v>
      </c>
      <c r="G51" s="128" t="s">
        <v>1023</v>
      </c>
      <c r="H51" s="128" t="s">
        <v>1024</v>
      </c>
      <c r="I51" s="25" t="str">
        <f t="shared" si="0"/>
        <v>OSS</v>
      </c>
      <c r="J51" s="3" t="str">
        <f t="shared" si="1"/>
        <v xml:space="preserve">OSS, </v>
      </c>
      <c r="K51" s="182">
        <v>0</v>
      </c>
      <c r="L51" s="182">
        <v>0</v>
      </c>
      <c r="M51" s="182">
        <v>0</v>
      </c>
      <c r="N51" s="182">
        <v>0</v>
      </c>
      <c r="O51" s="182">
        <v>1</v>
      </c>
      <c r="P51" s="182">
        <v>0</v>
      </c>
      <c r="Q51" s="182">
        <v>0</v>
      </c>
      <c r="R51" s="4" t="str">
        <f t="shared" si="2"/>
        <v>Account Access; Self-signed/Unsigned</v>
      </c>
      <c r="S51" s="3" t="str">
        <f t="shared" si="3"/>
        <v xml:space="preserve">Account Access; Self-signed/Unsigned; </v>
      </c>
      <c r="T51" s="183">
        <v>0</v>
      </c>
      <c r="U51" s="183">
        <v>0</v>
      </c>
      <c r="V51" s="183">
        <v>0</v>
      </c>
      <c r="W51" s="183">
        <v>1</v>
      </c>
      <c r="X51" s="183">
        <v>1</v>
      </c>
      <c r="Y51" s="183">
        <v>0</v>
      </c>
      <c r="Z51" s="183">
        <v>0</v>
      </c>
      <c r="AA51" s="4" t="str">
        <f t="shared" si="4"/>
        <v>Open Source Dependency</v>
      </c>
      <c r="AB51" s="4" t="str">
        <f t="shared" si="5"/>
        <v xml:space="preserve">Open Source Dependency; </v>
      </c>
      <c r="AC51" s="183">
        <v>0</v>
      </c>
      <c r="AD51" s="183">
        <v>0</v>
      </c>
      <c r="AE51" s="183">
        <v>0</v>
      </c>
      <c r="AF51" s="183">
        <v>0</v>
      </c>
      <c r="AG51" s="183">
        <v>1</v>
      </c>
      <c r="AH51" s="183">
        <v>0</v>
      </c>
      <c r="AI51" s="183">
        <v>0</v>
      </c>
      <c r="AJ51" s="183">
        <v>0</v>
      </c>
      <c r="AK51" s="183">
        <v>0</v>
      </c>
      <c r="AL51" s="183">
        <v>0</v>
      </c>
      <c r="AM51" s="183">
        <v>0</v>
      </c>
      <c r="AN51" s="183">
        <v>0</v>
      </c>
      <c r="AO51" s="4" t="str">
        <f t="shared" si="6"/>
        <v>N/A</v>
      </c>
      <c r="AP51" s="30" t="str">
        <f t="shared" si="14"/>
        <v xml:space="preserve">N/A; </v>
      </c>
      <c r="AQ51" s="182">
        <v>0</v>
      </c>
      <c r="AR51" s="182">
        <v>0</v>
      </c>
      <c r="AS51" s="182">
        <v>0</v>
      </c>
      <c r="AT51" s="182">
        <v>0</v>
      </c>
      <c r="AU51" s="182">
        <v>0</v>
      </c>
      <c r="AV51" s="182">
        <v>0</v>
      </c>
      <c r="AW51" s="182">
        <v>1</v>
      </c>
      <c r="AX51" s="3" t="str">
        <f t="shared" si="15"/>
        <v>Payment Diversion</v>
      </c>
      <c r="AY51" s="4" t="str">
        <f t="shared" si="9"/>
        <v xml:space="preserve">Payment Diversion; </v>
      </c>
      <c r="AZ51" s="183">
        <v>0</v>
      </c>
      <c r="BA51" s="183">
        <v>0</v>
      </c>
      <c r="BB51" s="183">
        <v>0</v>
      </c>
      <c r="BC51" s="183">
        <v>0</v>
      </c>
      <c r="BD51" s="183">
        <v>0</v>
      </c>
      <c r="BE51" s="183">
        <v>0</v>
      </c>
      <c r="BF51" s="183">
        <v>1</v>
      </c>
      <c r="BG51" s="183">
        <v>0</v>
      </c>
      <c r="BH51" s="183">
        <v>0</v>
      </c>
      <c r="BI51" s="183">
        <v>0</v>
      </c>
      <c r="BJ51" s="265" t="s">
        <v>79</v>
      </c>
      <c r="BK51" s="27" t="s">
        <v>79</v>
      </c>
      <c r="BL51" s="146">
        <f t="shared" si="10"/>
        <v>2021</v>
      </c>
      <c r="BM51" s="62">
        <f t="shared" si="16"/>
        <v>0</v>
      </c>
      <c r="BN51" s="268">
        <v>3</v>
      </c>
      <c r="BO51" s="268">
        <v>2</v>
      </c>
      <c r="BP51" s="30">
        <f t="shared" si="17"/>
        <v>0</v>
      </c>
      <c r="BQ51" s="30">
        <v>2</v>
      </c>
    </row>
    <row r="52" spans="1:69">
      <c r="A52" s="55">
        <v>44695</v>
      </c>
      <c r="B52" t="s">
        <v>1138</v>
      </c>
      <c r="C52" s="128" t="s">
        <v>2</v>
      </c>
      <c r="D52" s="128" t="s">
        <v>1139</v>
      </c>
      <c r="E52" s="128" t="s">
        <v>1140</v>
      </c>
      <c r="F52" s="56" t="s">
        <v>1141</v>
      </c>
      <c r="G52" s="56" t="s">
        <v>1142</v>
      </c>
      <c r="H52" s="56" t="s">
        <v>1143</v>
      </c>
      <c r="I52" s="25" t="str">
        <f t="shared" si="0"/>
        <v>OSS</v>
      </c>
      <c r="J52" s="3" t="str">
        <f t="shared" si="1"/>
        <v xml:space="preserve">OSS, </v>
      </c>
      <c r="K52" s="182">
        <v>0</v>
      </c>
      <c r="L52" s="182">
        <v>0</v>
      </c>
      <c r="M52" s="182">
        <v>0</v>
      </c>
      <c r="N52" s="182">
        <v>0</v>
      </c>
      <c r="O52" s="182">
        <v>1</v>
      </c>
      <c r="P52" s="182">
        <v>0</v>
      </c>
      <c r="Q52" s="182">
        <v>0</v>
      </c>
      <c r="R52" s="4" t="str">
        <f t="shared" si="2"/>
        <v>Account Access</v>
      </c>
      <c r="S52" s="3" t="str">
        <f t="shared" si="3"/>
        <v xml:space="preserve">Account Access; </v>
      </c>
      <c r="T52" s="183">
        <v>0</v>
      </c>
      <c r="U52" s="183">
        <v>0</v>
      </c>
      <c r="V52" s="183">
        <v>0</v>
      </c>
      <c r="W52" s="183">
        <v>1</v>
      </c>
      <c r="X52" s="183">
        <v>0</v>
      </c>
      <c r="Y52" s="183">
        <v>0</v>
      </c>
      <c r="Z52" s="183">
        <v>0</v>
      </c>
      <c r="AA52" s="4" t="str">
        <f t="shared" si="4"/>
        <v>Open Source Dependency</v>
      </c>
      <c r="AB52" s="4" t="str">
        <f t="shared" si="5"/>
        <v xml:space="preserve">Open Source Dependency; </v>
      </c>
      <c r="AC52" s="183">
        <v>0</v>
      </c>
      <c r="AD52" s="183">
        <v>0</v>
      </c>
      <c r="AE52" s="183">
        <v>0</v>
      </c>
      <c r="AF52" s="183">
        <v>0</v>
      </c>
      <c r="AG52" s="183">
        <v>1</v>
      </c>
      <c r="AH52" s="183">
        <v>0</v>
      </c>
      <c r="AI52" s="183">
        <v>0</v>
      </c>
      <c r="AJ52" s="183">
        <v>0</v>
      </c>
      <c r="AK52" s="183">
        <v>0</v>
      </c>
      <c r="AL52" s="183">
        <v>0</v>
      </c>
      <c r="AM52" s="183">
        <v>0</v>
      </c>
      <c r="AN52" s="183">
        <v>0</v>
      </c>
      <c r="AO52" s="4" t="str">
        <f t="shared" si="6"/>
        <v>N/A</v>
      </c>
      <c r="AP52" s="30" t="str">
        <f t="shared" si="14"/>
        <v xml:space="preserve">N/A; </v>
      </c>
      <c r="AQ52" s="182">
        <v>0</v>
      </c>
      <c r="AR52" s="182">
        <v>0</v>
      </c>
      <c r="AS52" s="182">
        <v>0</v>
      </c>
      <c r="AT52" s="182">
        <v>0</v>
      </c>
      <c r="AU52" s="182">
        <v>0</v>
      </c>
      <c r="AV52" s="182">
        <v>0</v>
      </c>
      <c r="AW52" s="182">
        <v>1</v>
      </c>
      <c r="AX52" s="3" t="str">
        <f t="shared" si="15"/>
        <v>Data Extraction</v>
      </c>
      <c r="AY52" s="4" t="str">
        <f t="shared" si="9"/>
        <v xml:space="preserve">Data Extraction; </v>
      </c>
      <c r="AZ52" s="182">
        <v>1</v>
      </c>
      <c r="BA52" s="182">
        <v>0</v>
      </c>
      <c r="BB52" s="182">
        <v>0</v>
      </c>
      <c r="BC52" s="182">
        <v>0</v>
      </c>
      <c r="BD52" s="182">
        <v>0</v>
      </c>
      <c r="BE52" s="182">
        <v>0</v>
      </c>
      <c r="BF52" s="182">
        <v>0</v>
      </c>
      <c r="BG52" s="182">
        <v>0</v>
      </c>
      <c r="BH52" s="182">
        <v>0</v>
      </c>
      <c r="BI52" s="182">
        <v>0</v>
      </c>
      <c r="BJ52" s="61" t="s">
        <v>1144</v>
      </c>
      <c r="BK52" s="62" t="s">
        <v>292</v>
      </c>
      <c r="BL52" s="146">
        <f t="shared" si="10"/>
        <v>2022</v>
      </c>
      <c r="BM52" s="62">
        <f t="shared" si="16"/>
        <v>0</v>
      </c>
      <c r="BN52" s="269">
        <v>1</v>
      </c>
      <c r="BO52" s="269">
        <v>1</v>
      </c>
      <c r="BP52" s="30">
        <f t="shared" si="17"/>
        <v>0</v>
      </c>
      <c r="BQ52" s="30">
        <v>4</v>
      </c>
    </row>
    <row r="53" spans="1:69">
      <c r="A53" s="55">
        <v>44619</v>
      </c>
      <c r="B53" t="s">
        <v>1066</v>
      </c>
      <c r="C53" s="128" t="s">
        <v>66</v>
      </c>
      <c r="D53" s="128" t="s">
        <v>1067</v>
      </c>
      <c r="E53" s="253" t="s">
        <v>1068</v>
      </c>
      <c r="F53" s="56" t="s">
        <v>1069</v>
      </c>
      <c r="G53" s="56" t="s">
        <v>1070</v>
      </c>
      <c r="H53" s="56" t="s">
        <v>1071</v>
      </c>
      <c r="I53" s="25" t="str">
        <f t="shared" si="0"/>
        <v>1st Party OS/Applications, OSS</v>
      </c>
      <c r="J53" s="3" t="str">
        <f t="shared" si="1"/>
        <v xml:space="preserve">1st Party OS/Applications, OSS, </v>
      </c>
      <c r="K53" s="182">
        <v>1</v>
      </c>
      <c r="L53" s="182">
        <v>0</v>
      </c>
      <c r="M53" s="182">
        <v>0</v>
      </c>
      <c r="N53" s="182">
        <v>0</v>
      </c>
      <c r="O53" s="182">
        <v>1</v>
      </c>
      <c r="P53" s="182">
        <v>0</v>
      </c>
      <c r="Q53" s="182">
        <v>0</v>
      </c>
      <c r="R53" s="4" t="str">
        <f t="shared" si="2"/>
        <v>Unknown, Other, or N/A</v>
      </c>
      <c r="S53" s="3" t="str">
        <f t="shared" si="3"/>
        <v xml:space="preserve">Unknown, Other, or N/A; </v>
      </c>
      <c r="T53" s="183">
        <v>0</v>
      </c>
      <c r="U53" s="183">
        <v>0</v>
      </c>
      <c r="V53" s="183">
        <v>0</v>
      </c>
      <c r="W53" s="183">
        <v>0</v>
      </c>
      <c r="X53" s="183">
        <v>0</v>
      </c>
      <c r="Y53" s="183">
        <v>0</v>
      </c>
      <c r="Z53" s="183">
        <v>1</v>
      </c>
      <c r="AA53" s="4" t="str">
        <f t="shared" si="4"/>
        <v>Direct Download; Supply Chain Service Provider</v>
      </c>
      <c r="AB53" s="4" t="str">
        <f t="shared" si="5"/>
        <v xml:space="preserve">Direct Download; Supply Chain Service Provider; </v>
      </c>
      <c r="AC53" s="183">
        <v>0</v>
      </c>
      <c r="AD53" s="183">
        <v>0</v>
      </c>
      <c r="AE53" s="183">
        <v>0</v>
      </c>
      <c r="AF53" s="183">
        <v>0</v>
      </c>
      <c r="AG53" s="183">
        <v>0</v>
      </c>
      <c r="AH53" s="183">
        <v>0</v>
      </c>
      <c r="AI53" s="183">
        <v>0</v>
      </c>
      <c r="AJ53" s="183">
        <v>1</v>
      </c>
      <c r="AK53" s="183">
        <v>0</v>
      </c>
      <c r="AL53" s="183">
        <v>0</v>
      </c>
      <c r="AM53" s="183">
        <v>1</v>
      </c>
      <c r="AN53" s="183">
        <v>0</v>
      </c>
      <c r="AO53" s="4" t="str">
        <f t="shared" si="6"/>
        <v>N/A</v>
      </c>
      <c r="AP53" s="30" t="str">
        <f t="shared" si="14"/>
        <v xml:space="preserve">N/A; </v>
      </c>
      <c r="AQ53" s="182">
        <v>0</v>
      </c>
      <c r="AR53" s="182">
        <v>0</v>
      </c>
      <c r="AS53" s="182">
        <v>0</v>
      </c>
      <c r="AT53" s="182">
        <v>0</v>
      </c>
      <c r="AU53" s="182">
        <v>0</v>
      </c>
      <c r="AV53" s="182">
        <v>0</v>
      </c>
      <c r="AW53" s="182">
        <v>1</v>
      </c>
      <c r="AX53" s="3" t="str">
        <f t="shared" si="15"/>
        <v>Data Extraction; Backdoor Access; Cryptominer</v>
      </c>
      <c r="AY53" s="4" t="str">
        <f t="shared" si="9"/>
        <v xml:space="preserve">Data Extraction; Backdoor Access; Cryptominer; </v>
      </c>
      <c r="AZ53" s="182">
        <v>1</v>
      </c>
      <c r="BA53" s="182">
        <v>0</v>
      </c>
      <c r="BB53" s="182">
        <v>1</v>
      </c>
      <c r="BC53" s="182">
        <v>1</v>
      </c>
      <c r="BD53" s="182">
        <v>0</v>
      </c>
      <c r="BE53" s="182">
        <v>0</v>
      </c>
      <c r="BF53" s="182">
        <v>0</v>
      </c>
      <c r="BG53" s="182">
        <v>0</v>
      </c>
      <c r="BH53" s="182">
        <v>0</v>
      </c>
      <c r="BI53" s="182">
        <v>0</v>
      </c>
      <c r="BJ53" s="61" t="s">
        <v>79</v>
      </c>
      <c r="BK53" s="62" t="s">
        <v>79</v>
      </c>
      <c r="BL53" s="146">
        <f t="shared" si="10"/>
        <v>2022</v>
      </c>
      <c r="BM53" s="62">
        <f t="shared" si="16"/>
        <v>1</v>
      </c>
      <c r="BN53" s="269">
        <v>3</v>
      </c>
      <c r="BO53" s="269">
        <v>1</v>
      </c>
      <c r="BP53" s="30">
        <f t="shared" si="17"/>
        <v>0</v>
      </c>
      <c r="BQ53" s="30">
        <v>4</v>
      </c>
    </row>
    <row r="54" spans="1:69" ht="16">
      <c r="A54" s="55">
        <v>43146</v>
      </c>
      <c r="B54" s="66" t="s">
        <v>402</v>
      </c>
      <c r="C54" s="7" t="s">
        <v>66</v>
      </c>
      <c r="D54" s="24" t="s">
        <v>403</v>
      </c>
      <c r="E54" s="57" t="s">
        <v>404</v>
      </c>
      <c r="F54" s="25" t="s">
        <v>405</v>
      </c>
      <c r="G54" s="25" t="s">
        <v>406</v>
      </c>
      <c r="H54" s="25" t="s">
        <v>407</v>
      </c>
      <c r="I54" s="25" t="str">
        <f t="shared" si="0"/>
        <v>3rd Party Application</v>
      </c>
      <c r="J54" s="3" t="str">
        <f t="shared" si="1"/>
        <v xml:space="preserve">3rd Party Application, </v>
      </c>
      <c r="K54" s="182">
        <v>0</v>
      </c>
      <c r="L54" s="182">
        <v>0</v>
      </c>
      <c r="M54" s="182">
        <v>1</v>
      </c>
      <c r="N54" s="182">
        <v>0</v>
      </c>
      <c r="O54" s="182">
        <v>0</v>
      </c>
      <c r="P54" s="182">
        <v>0</v>
      </c>
      <c r="Q54" s="182">
        <v>0</v>
      </c>
      <c r="R54" s="4" t="str">
        <f t="shared" si="2"/>
        <v>Stolen/Purchased Certificate</v>
      </c>
      <c r="S54" s="3" t="str">
        <f t="shared" si="3"/>
        <v xml:space="preserve">Stolen/Purchased Certificate; </v>
      </c>
      <c r="T54" s="183">
        <v>1</v>
      </c>
      <c r="U54" s="183">
        <v>0</v>
      </c>
      <c r="V54" s="183">
        <v>0</v>
      </c>
      <c r="W54" s="183">
        <v>0</v>
      </c>
      <c r="X54" s="183">
        <v>0</v>
      </c>
      <c r="Y54" s="183">
        <v>0</v>
      </c>
      <c r="Z54" s="183">
        <v>0</v>
      </c>
      <c r="AA54" s="4" t="str">
        <f t="shared" si="4"/>
        <v>Hijacked Updates; Direct Download</v>
      </c>
      <c r="AB54" s="4" t="str">
        <f t="shared" si="5"/>
        <v xml:space="preserve">Hijacked Updates; Direct Download; </v>
      </c>
      <c r="AC54" s="183">
        <v>0</v>
      </c>
      <c r="AD54" s="183">
        <v>1</v>
      </c>
      <c r="AE54" s="183">
        <v>0</v>
      </c>
      <c r="AF54" s="183">
        <v>0</v>
      </c>
      <c r="AG54" s="183">
        <v>0</v>
      </c>
      <c r="AH54" s="183">
        <v>0</v>
      </c>
      <c r="AI54" s="183">
        <v>0</v>
      </c>
      <c r="AJ54" s="183">
        <v>1</v>
      </c>
      <c r="AK54" s="183">
        <v>0</v>
      </c>
      <c r="AL54" s="183">
        <v>0</v>
      </c>
      <c r="AM54" s="183">
        <v>0</v>
      </c>
      <c r="AN54" s="183">
        <v>0</v>
      </c>
      <c r="AO54" s="4" t="str">
        <f t="shared" si="6"/>
        <v>N/A</v>
      </c>
      <c r="AP54" s="30" t="str">
        <f t="shared" si="14"/>
        <v xml:space="preserve">N/A; </v>
      </c>
      <c r="AQ54" s="182">
        <v>0</v>
      </c>
      <c r="AR54" s="182">
        <v>0</v>
      </c>
      <c r="AS54" s="182">
        <v>0</v>
      </c>
      <c r="AT54" s="182">
        <v>0</v>
      </c>
      <c r="AU54" s="182">
        <v>0</v>
      </c>
      <c r="AV54" s="182">
        <v>0</v>
      </c>
      <c r="AW54" s="182">
        <v>1</v>
      </c>
      <c r="AX54" s="3" t="str">
        <f t="shared" si="15"/>
        <v>Backdoor Access; Cryptominer</v>
      </c>
      <c r="AY54" s="4" t="str">
        <f t="shared" si="9"/>
        <v xml:space="preserve">Backdoor Access; Cryptominer; </v>
      </c>
      <c r="AZ54" s="183">
        <v>0</v>
      </c>
      <c r="BA54" s="183">
        <v>0</v>
      </c>
      <c r="BB54" s="183">
        <v>1</v>
      </c>
      <c r="BC54" s="183">
        <v>1</v>
      </c>
      <c r="BD54" s="183">
        <v>0</v>
      </c>
      <c r="BE54" s="183">
        <v>0</v>
      </c>
      <c r="BF54" s="183">
        <v>0</v>
      </c>
      <c r="BG54" s="183">
        <v>0</v>
      </c>
      <c r="BH54" s="183">
        <v>0</v>
      </c>
      <c r="BI54" s="183">
        <v>0</v>
      </c>
      <c r="BJ54" s="26" t="s">
        <v>79</v>
      </c>
      <c r="BK54" s="27" t="s">
        <v>79</v>
      </c>
      <c r="BL54" s="146">
        <f t="shared" si="10"/>
        <v>2018</v>
      </c>
      <c r="BM54" s="62">
        <f t="shared" si="16"/>
        <v>1</v>
      </c>
      <c r="BN54" s="232">
        <v>3</v>
      </c>
      <c r="BO54" s="232">
        <v>2</v>
      </c>
      <c r="BP54" s="30">
        <f t="shared" si="17"/>
        <v>0</v>
      </c>
      <c r="BQ54" s="30">
        <v>1</v>
      </c>
    </row>
    <row r="55" spans="1:69">
      <c r="A55" s="55">
        <v>41820</v>
      </c>
      <c r="B55" t="s">
        <v>198</v>
      </c>
      <c r="C55" s="128" t="s">
        <v>66</v>
      </c>
      <c r="D55" s="128" t="s">
        <v>199</v>
      </c>
      <c r="E55" s="253" t="s">
        <v>200</v>
      </c>
      <c r="F55" s="56" t="s">
        <v>201</v>
      </c>
      <c r="G55" s="56" t="s">
        <v>202</v>
      </c>
      <c r="H55" s="56" t="s">
        <v>203</v>
      </c>
      <c r="I55" s="25" t="str">
        <f t="shared" si="0"/>
        <v>3rd Party Application</v>
      </c>
      <c r="J55" s="3" t="str">
        <f t="shared" si="1"/>
        <v xml:space="preserve">3rd Party Application, </v>
      </c>
      <c r="K55" s="182">
        <v>0</v>
      </c>
      <c r="L55" s="182">
        <v>0</v>
      </c>
      <c r="M55" s="182">
        <v>1</v>
      </c>
      <c r="N55" s="182">
        <v>0</v>
      </c>
      <c r="O55" s="182">
        <v>0</v>
      </c>
      <c r="P55" s="182">
        <v>0</v>
      </c>
      <c r="Q55" s="182">
        <v>0</v>
      </c>
      <c r="R55" s="4" t="str">
        <f t="shared" si="2"/>
        <v>Unknown, Other, or N/A</v>
      </c>
      <c r="S55" s="3" t="str">
        <f t="shared" si="3"/>
        <v xml:space="preserve">Unknown, Other, or N/A; </v>
      </c>
      <c r="T55" s="183">
        <v>0</v>
      </c>
      <c r="U55" s="183">
        <v>0</v>
      </c>
      <c r="V55" s="183">
        <v>0</v>
      </c>
      <c r="W55" s="183">
        <v>0</v>
      </c>
      <c r="X55" s="183">
        <v>0</v>
      </c>
      <c r="Y55" s="183">
        <v>0</v>
      </c>
      <c r="Z55" s="183">
        <v>1</v>
      </c>
      <c r="AA55" s="4" t="str">
        <f t="shared" si="4"/>
        <v>Hijacked Updates; Direct Download; Supply Chain Service Provider</v>
      </c>
      <c r="AB55" s="4" t="str">
        <f t="shared" si="5"/>
        <v xml:space="preserve">Hijacked Updates; Direct Download; Supply Chain Service Provider; </v>
      </c>
      <c r="AC55" s="183">
        <v>0</v>
      </c>
      <c r="AD55" s="183">
        <v>1</v>
      </c>
      <c r="AE55" s="183">
        <v>0</v>
      </c>
      <c r="AF55" s="183">
        <v>0</v>
      </c>
      <c r="AG55" s="183">
        <v>0</v>
      </c>
      <c r="AH55" s="183">
        <v>0</v>
      </c>
      <c r="AI55" s="183">
        <v>0</v>
      </c>
      <c r="AJ55" s="183">
        <v>1</v>
      </c>
      <c r="AK55" s="183">
        <v>0</v>
      </c>
      <c r="AL55" s="183">
        <v>0</v>
      </c>
      <c r="AM55" s="183">
        <v>1</v>
      </c>
      <c r="AN55" s="183">
        <v>0</v>
      </c>
      <c r="AO55" s="4" t="str">
        <f t="shared" si="6"/>
        <v>N/A</v>
      </c>
      <c r="AP55" s="30" t="str">
        <f t="shared" si="14"/>
        <v xml:space="preserve">N/A; </v>
      </c>
      <c r="AQ55" s="182">
        <v>0</v>
      </c>
      <c r="AR55" s="182">
        <v>0</v>
      </c>
      <c r="AS55" s="182">
        <v>0</v>
      </c>
      <c r="AT55" s="182">
        <v>0</v>
      </c>
      <c r="AU55" s="182">
        <v>0</v>
      </c>
      <c r="AV55" s="182">
        <v>0</v>
      </c>
      <c r="AW55" s="182">
        <v>1</v>
      </c>
      <c r="AX55" s="3" t="str">
        <f t="shared" si="15"/>
        <v>Data Extraction; Backdoor Access</v>
      </c>
      <c r="AY55" s="4" t="str">
        <f t="shared" si="9"/>
        <v xml:space="preserve">Data Extraction; Backdoor Access; </v>
      </c>
      <c r="AZ55" s="182">
        <v>1</v>
      </c>
      <c r="BA55" s="182">
        <v>0</v>
      </c>
      <c r="BB55" s="182">
        <v>1</v>
      </c>
      <c r="BC55" s="182">
        <v>0</v>
      </c>
      <c r="BD55" s="182">
        <v>0</v>
      </c>
      <c r="BE55" s="182">
        <v>0</v>
      </c>
      <c r="BF55" s="182">
        <v>0</v>
      </c>
      <c r="BG55" s="182">
        <v>0</v>
      </c>
      <c r="BH55" s="182">
        <v>0</v>
      </c>
      <c r="BI55" s="182">
        <v>0</v>
      </c>
      <c r="BJ55" s="61"/>
      <c r="BK55" s="62" t="s">
        <v>72</v>
      </c>
      <c r="BL55" s="146">
        <f t="shared" si="10"/>
        <v>2014</v>
      </c>
      <c r="BM55" s="62">
        <f t="shared" si="16"/>
        <v>1</v>
      </c>
      <c r="BN55" s="268">
        <v>3</v>
      </c>
      <c r="BO55" s="268">
        <v>2</v>
      </c>
      <c r="BP55" s="30">
        <f t="shared" si="17"/>
        <v>0</v>
      </c>
      <c r="BQ55" s="30">
        <v>4</v>
      </c>
    </row>
    <row r="56" spans="1:69">
      <c r="A56" s="6">
        <v>42358</v>
      </c>
      <c r="B56" s="30" t="s">
        <v>250</v>
      </c>
      <c r="C56" s="7" t="s">
        <v>66</v>
      </c>
      <c r="D56" s="24" t="s">
        <v>251</v>
      </c>
      <c r="E56" s="43" t="s">
        <v>252</v>
      </c>
      <c r="F56" s="25" t="s">
        <v>253</v>
      </c>
      <c r="G56" s="25" t="s">
        <v>122</v>
      </c>
      <c r="H56" s="25" t="s">
        <v>254</v>
      </c>
      <c r="I56" s="25" t="str">
        <f t="shared" si="0"/>
        <v>3rd Party Application</v>
      </c>
      <c r="J56" s="3" t="str">
        <f t="shared" si="1"/>
        <v xml:space="preserve">3rd Party Application, </v>
      </c>
      <c r="K56" s="182">
        <v>0</v>
      </c>
      <c r="L56" s="182">
        <v>0</v>
      </c>
      <c r="M56" s="182">
        <v>1</v>
      </c>
      <c r="N56" s="182">
        <v>0</v>
      </c>
      <c r="O56" s="182">
        <v>0</v>
      </c>
      <c r="P56" s="182">
        <v>0</v>
      </c>
      <c r="Q56" s="182">
        <v>0</v>
      </c>
      <c r="R56" s="4" t="str">
        <f t="shared" si="2"/>
        <v>Account Access; Unknown, Other, or N/A</v>
      </c>
      <c r="S56" s="3" t="str">
        <f t="shared" si="3"/>
        <v xml:space="preserve">Account Access; Unknown, Other, or N/A; </v>
      </c>
      <c r="T56" s="183">
        <v>0</v>
      </c>
      <c r="U56" s="183">
        <v>0</v>
      </c>
      <c r="V56" s="183">
        <v>0</v>
      </c>
      <c r="W56" s="183">
        <v>1</v>
      </c>
      <c r="X56" s="183">
        <v>0</v>
      </c>
      <c r="Y56" s="183">
        <v>0</v>
      </c>
      <c r="Z56" s="183">
        <v>1</v>
      </c>
      <c r="AA56" s="4" t="str">
        <f t="shared" si="4"/>
        <v>Hijacked Updates; Phishing</v>
      </c>
      <c r="AB56" s="4" t="str">
        <f t="shared" si="5"/>
        <v xml:space="preserve">Hijacked Updates; Phishing; </v>
      </c>
      <c r="AC56" s="183">
        <v>0</v>
      </c>
      <c r="AD56" s="183">
        <v>1</v>
      </c>
      <c r="AE56" s="183">
        <v>0</v>
      </c>
      <c r="AF56" s="183">
        <v>0</v>
      </c>
      <c r="AG56" s="183">
        <v>0</v>
      </c>
      <c r="AH56" s="183">
        <v>0</v>
      </c>
      <c r="AI56" s="183">
        <v>0</v>
      </c>
      <c r="AJ56" s="183">
        <v>0</v>
      </c>
      <c r="AK56" s="183">
        <v>1</v>
      </c>
      <c r="AL56" s="183">
        <v>0</v>
      </c>
      <c r="AM56" s="183">
        <v>0</v>
      </c>
      <c r="AN56" s="183">
        <v>0</v>
      </c>
      <c r="AO56" s="4" t="str">
        <f t="shared" si="6"/>
        <v>N/A</v>
      </c>
      <c r="AP56" s="30" t="str">
        <f t="shared" si="14"/>
        <v xml:space="preserve">N/A; </v>
      </c>
      <c r="AQ56" s="182">
        <v>0</v>
      </c>
      <c r="AR56" s="182">
        <v>0</v>
      </c>
      <c r="AS56" s="182">
        <v>0</v>
      </c>
      <c r="AT56" s="182">
        <v>0</v>
      </c>
      <c r="AU56" s="182">
        <v>0</v>
      </c>
      <c r="AV56" s="182">
        <v>0</v>
      </c>
      <c r="AW56" s="182">
        <v>1</v>
      </c>
      <c r="AX56" s="3" t="str">
        <f t="shared" si="15"/>
        <v>Data Extraction; Backdoor Access; Remote Code Execution/Download</v>
      </c>
      <c r="AY56" s="4" t="str">
        <f t="shared" si="9"/>
        <v xml:space="preserve">Data Extraction; Backdoor Access; Remote Code Execution/Download; </v>
      </c>
      <c r="AZ56" s="183">
        <v>1</v>
      </c>
      <c r="BA56" s="183">
        <v>0</v>
      </c>
      <c r="BB56" s="183">
        <v>1</v>
      </c>
      <c r="BC56" s="183">
        <v>0</v>
      </c>
      <c r="BD56" s="183">
        <v>1</v>
      </c>
      <c r="BE56" s="183">
        <v>0</v>
      </c>
      <c r="BF56" s="183">
        <v>0</v>
      </c>
      <c r="BG56" s="183">
        <v>0</v>
      </c>
      <c r="BH56" s="183">
        <v>0</v>
      </c>
      <c r="BI56" s="183">
        <v>0</v>
      </c>
      <c r="BJ56" s="26" t="s">
        <v>255</v>
      </c>
      <c r="BK56" s="27" t="s">
        <v>72</v>
      </c>
      <c r="BL56" s="146">
        <f t="shared" si="10"/>
        <v>2015</v>
      </c>
      <c r="BM56" s="62">
        <f t="shared" si="16"/>
        <v>1</v>
      </c>
      <c r="BN56" s="232">
        <v>3</v>
      </c>
      <c r="BO56" s="232">
        <v>2</v>
      </c>
      <c r="BP56" s="30">
        <f t="shared" si="17"/>
        <v>0</v>
      </c>
      <c r="BQ56" s="30">
        <v>0</v>
      </c>
    </row>
    <row r="57" spans="1:69">
      <c r="A57" s="1">
        <v>40603</v>
      </c>
      <c r="B57" s="30" t="s">
        <v>94</v>
      </c>
      <c r="C57" s="2" t="s">
        <v>66</v>
      </c>
      <c r="D57" s="24" t="s">
        <v>95</v>
      </c>
      <c r="E57" s="43" t="s">
        <v>96</v>
      </c>
      <c r="F57" s="25" t="s">
        <v>83</v>
      </c>
      <c r="G57" s="25" t="s">
        <v>97</v>
      </c>
      <c r="H57" s="25" t="s">
        <v>85</v>
      </c>
      <c r="I57" s="25" t="str">
        <f t="shared" si="0"/>
        <v>Attacker Application</v>
      </c>
      <c r="J57" s="3" t="str">
        <f t="shared" si="1"/>
        <v xml:space="preserve">Attacker Application, </v>
      </c>
      <c r="K57" s="182">
        <v>0</v>
      </c>
      <c r="L57" s="182">
        <v>0</v>
      </c>
      <c r="M57" s="182">
        <v>0</v>
      </c>
      <c r="N57" s="182">
        <v>0</v>
      </c>
      <c r="O57" s="182">
        <v>0</v>
      </c>
      <c r="P57" s="182">
        <v>1</v>
      </c>
      <c r="Q57" s="182">
        <v>0</v>
      </c>
      <c r="R57" s="4" t="str">
        <f t="shared" si="2"/>
        <v>Self-signed/Unsigned</v>
      </c>
      <c r="S57" s="3" t="str">
        <f t="shared" si="3"/>
        <v xml:space="preserve">Self-signed/Unsigned; </v>
      </c>
      <c r="T57" s="183">
        <v>0</v>
      </c>
      <c r="U57" s="183">
        <v>0</v>
      </c>
      <c r="V57" s="183">
        <v>0</v>
      </c>
      <c r="W57" s="183">
        <v>0</v>
      </c>
      <c r="X57" s="183">
        <v>1</v>
      </c>
      <c r="Y57" s="183">
        <v>0</v>
      </c>
      <c r="Z57" s="183">
        <v>0</v>
      </c>
      <c r="AA57" s="4" t="str">
        <f t="shared" si="4"/>
        <v>Typosquatting; Proprietary Application Store; 3rd Party Application Store</v>
      </c>
      <c r="AB57" s="4" t="str">
        <f t="shared" si="5"/>
        <v xml:space="preserve">Typosquatting; Proprietary Application Store; 3rd Party Application Store; </v>
      </c>
      <c r="AC57" s="183">
        <v>1</v>
      </c>
      <c r="AD57" s="183">
        <v>0</v>
      </c>
      <c r="AE57" s="183">
        <v>1</v>
      </c>
      <c r="AF57" s="183">
        <v>1</v>
      </c>
      <c r="AG57" s="183">
        <v>0</v>
      </c>
      <c r="AH57" s="183">
        <v>0</v>
      </c>
      <c r="AI57" s="183">
        <v>0</v>
      </c>
      <c r="AJ57" s="183">
        <v>0</v>
      </c>
      <c r="AK57" s="183">
        <v>0</v>
      </c>
      <c r="AL57" s="183">
        <v>0</v>
      </c>
      <c r="AM57" s="183">
        <v>0</v>
      </c>
      <c r="AN57" s="183">
        <v>0</v>
      </c>
      <c r="AO57" s="4" t="str">
        <f t="shared" si="6"/>
        <v>N/A</v>
      </c>
      <c r="AP57" s="30" t="str">
        <f t="shared" si="14"/>
        <v xml:space="preserve">N/A; </v>
      </c>
      <c r="AQ57" s="182">
        <v>0</v>
      </c>
      <c r="AR57" s="182">
        <v>0</v>
      </c>
      <c r="AS57" s="182">
        <v>0</v>
      </c>
      <c r="AT57" s="182">
        <v>0</v>
      </c>
      <c r="AU57" s="182">
        <v>0</v>
      </c>
      <c r="AV57" s="182">
        <v>0</v>
      </c>
      <c r="AW57" s="182">
        <v>1</v>
      </c>
      <c r="AX57" s="3" t="str">
        <f t="shared" si="15"/>
        <v>Data Extraction; Backdoor Access; Remote Code Execution/Download</v>
      </c>
      <c r="AY57" s="4" t="str">
        <f t="shared" si="9"/>
        <v xml:space="preserve">Data Extraction; Backdoor Access; Remote Code Execution/Download; </v>
      </c>
      <c r="AZ57" s="183">
        <v>1</v>
      </c>
      <c r="BA57" s="183">
        <v>0</v>
      </c>
      <c r="BB57" s="183">
        <v>1</v>
      </c>
      <c r="BC57" s="183">
        <v>0</v>
      </c>
      <c r="BD57" s="183">
        <v>1</v>
      </c>
      <c r="BE57" s="183">
        <v>0</v>
      </c>
      <c r="BF57" s="183">
        <v>0</v>
      </c>
      <c r="BG57" s="183">
        <v>0</v>
      </c>
      <c r="BH57" s="183">
        <v>0</v>
      </c>
      <c r="BI57" s="183">
        <v>0</v>
      </c>
      <c r="BJ57" s="26" t="s">
        <v>79</v>
      </c>
      <c r="BK57" s="27" t="s">
        <v>86</v>
      </c>
      <c r="BL57" s="146">
        <f t="shared" si="10"/>
        <v>2011</v>
      </c>
      <c r="BM57" s="62">
        <f t="shared" si="16"/>
        <v>0</v>
      </c>
      <c r="BN57" s="232">
        <v>2</v>
      </c>
      <c r="BO57" s="232">
        <v>1</v>
      </c>
      <c r="BP57" s="30">
        <f t="shared" si="17"/>
        <v>2</v>
      </c>
      <c r="BQ57" s="30">
        <v>0</v>
      </c>
    </row>
    <row r="58" spans="1:69" ht="16">
      <c r="A58" s="1">
        <v>42559</v>
      </c>
      <c r="B58" s="66" t="s">
        <v>1832</v>
      </c>
      <c r="C58" s="2" t="s">
        <v>66</v>
      </c>
      <c r="D58" s="24" t="s">
        <v>300</v>
      </c>
      <c r="E58" s="43" t="s">
        <v>301</v>
      </c>
      <c r="F58" s="25" t="s">
        <v>302</v>
      </c>
      <c r="G58" s="25" t="s">
        <v>84</v>
      </c>
      <c r="H58" s="25" t="s">
        <v>85</v>
      </c>
      <c r="I58" s="25" t="str">
        <f t="shared" si="0"/>
        <v>3rd Party Application</v>
      </c>
      <c r="J58" s="3" t="str">
        <f t="shared" si="1"/>
        <v xml:space="preserve">3rd Party Application, </v>
      </c>
      <c r="K58" s="182">
        <v>0</v>
      </c>
      <c r="L58" s="182">
        <v>0</v>
      </c>
      <c r="M58" s="182">
        <v>1</v>
      </c>
      <c r="N58" s="182">
        <v>0</v>
      </c>
      <c r="O58" s="182">
        <v>0</v>
      </c>
      <c r="P58" s="182">
        <v>0</v>
      </c>
      <c r="Q58" s="182">
        <v>0</v>
      </c>
      <c r="R58" s="4" t="str">
        <f t="shared" si="2"/>
        <v>Self-signed/Unsigned</v>
      </c>
      <c r="S58" s="3" t="str">
        <f t="shared" si="3"/>
        <v xml:space="preserve">Self-signed/Unsigned; </v>
      </c>
      <c r="T58" s="183">
        <v>0</v>
      </c>
      <c r="U58" s="183">
        <v>0</v>
      </c>
      <c r="V58" s="183">
        <v>0</v>
      </c>
      <c r="W58" s="183">
        <v>0</v>
      </c>
      <c r="X58" s="183">
        <v>1</v>
      </c>
      <c r="Y58" s="183">
        <v>0</v>
      </c>
      <c r="Z58" s="183">
        <v>0</v>
      </c>
      <c r="AA58" s="4" t="str">
        <f t="shared" si="4"/>
        <v>3rd Party Application Store</v>
      </c>
      <c r="AB58" s="4" t="str">
        <f t="shared" si="5"/>
        <v xml:space="preserve">3rd Party Application Store; </v>
      </c>
      <c r="AC58" s="183">
        <v>0</v>
      </c>
      <c r="AD58" s="183">
        <v>0</v>
      </c>
      <c r="AE58" s="183">
        <v>0</v>
      </c>
      <c r="AF58" s="183">
        <v>1</v>
      </c>
      <c r="AG58" s="183">
        <v>0</v>
      </c>
      <c r="AH58" s="183">
        <v>0</v>
      </c>
      <c r="AI58" s="183">
        <v>0</v>
      </c>
      <c r="AJ58" s="183">
        <v>0</v>
      </c>
      <c r="AK58" s="183">
        <v>0</v>
      </c>
      <c r="AL58" s="183">
        <v>0</v>
      </c>
      <c r="AM58" s="183">
        <v>0</v>
      </c>
      <c r="AN58" s="183">
        <v>0</v>
      </c>
      <c r="AO58" s="4" t="str">
        <f t="shared" si="6"/>
        <v>N/A</v>
      </c>
      <c r="AP58" s="30" t="str">
        <f t="shared" si="14"/>
        <v xml:space="preserve">N/A; </v>
      </c>
      <c r="AQ58" s="182">
        <v>0</v>
      </c>
      <c r="AR58" s="182">
        <v>0</v>
      </c>
      <c r="AS58" s="182">
        <v>0</v>
      </c>
      <c r="AT58" s="182">
        <v>0</v>
      </c>
      <c r="AU58" s="182">
        <v>0</v>
      </c>
      <c r="AV58" s="182">
        <v>0</v>
      </c>
      <c r="AW58" s="182">
        <v>1</v>
      </c>
      <c r="AX58" s="3" t="str">
        <f t="shared" si="15"/>
        <v>Data Extraction</v>
      </c>
      <c r="AY58" s="4" t="str">
        <f t="shared" si="9"/>
        <v xml:space="preserve">Data Extraction; </v>
      </c>
      <c r="AZ58" s="183">
        <v>1</v>
      </c>
      <c r="BA58" s="183">
        <v>0</v>
      </c>
      <c r="BB58" s="183">
        <v>0</v>
      </c>
      <c r="BC58" s="183">
        <v>0</v>
      </c>
      <c r="BD58" s="183">
        <v>0</v>
      </c>
      <c r="BE58" s="183">
        <v>0</v>
      </c>
      <c r="BF58" s="183">
        <v>0</v>
      </c>
      <c r="BG58" s="183">
        <v>0</v>
      </c>
      <c r="BH58" s="183">
        <v>0</v>
      </c>
      <c r="BI58" s="183">
        <v>0</v>
      </c>
      <c r="BJ58" s="26" t="s">
        <v>79</v>
      </c>
      <c r="BK58" s="27" t="s">
        <v>86</v>
      </c>
      <c r="BL58" s="146">
        <f t="shared" si="10"/>
        <v>2016</v>
      </c>
      <c r="BM58" s="62">
        <f t="shared" si="16"/>
        <v>1</v>
      </c>
      <c r="BN58" s="232">
        <v>2</v>
      </c>
      <c r="BO58" s="232">
        <v>1</v>
      </c>
      <c r="BP58" s="30">
        <f t="shared" si="17"/>
        <v>1</v>
      </c>
      <c r="BQ58" s="30">
        <v>0</v>
      </c>
    </row>
    <row r="59" spans="1:69">
      <c r="A59" s="1">
        <v>43187</v>
      </c>
      <c r="B59" s="30" t="s">
        <v>408</v>
      </c>
      <c r="C59" s="2" t="s">
        <v>112</v>
      </c>
      <c r="D59" s="24" t="s">
        <v>409</v>
      </c>
      <c r="E59" s="43" t="s">
        <v>410</v>
      </c>
      <c r="F59" s="25" t="s">
        <v>411</v>
      </c>
      <c r="G59" s="25" t="s">
        <v>412</v>
      </c>
      <c r="H59" s="25" t="s">
        <v>413</v>
      </c>
      <c r="I59" s="25" t="str">
        <f t="shared" si="0"/>
        <v>3rd Party Application</v>
      </c>
      <c r="J59" s="3" t="str">
        <f t="shared" si="1"/>
        <v xml:space="preserve">3rd Party Application, </v>
      </c>
      <c r="K59" s="182">
        <v>0</v>
      </c>
      <c r="L59" s="182">
        <v>0</v>
      </c>
      <c r="M59" s="182">
        <v>1</v>
      </c>
      <c r="N59" s="182">
        <v>0</v>
      </c>
      <c r="O59" s="182">
        <v>0</v>
      </c>
      <c r="P59" s="182">
        <v>0</v>
      </c>
      <c r="Q59" s="182">
        <v>0</v>
      </c>
      <c r="R59" s="4" t="str">
        <f t="shared" si="2"/>
        <v>Unknown, Other, or N/A</v>
      </c>
      <c r="S59" s="3" t="str">
        <f t="shared" si="3"/>
        <v xml:space="preserve">Unknown, Other, or N/A; </v>
      </c>
      <c r="T59" s="183">
        <v>0</v>
      </c>
      <c r="U59" s="183">
        <v>0</v>
      </c>
      <c r="V59" s="183">
        <v>0</v>
      </c>
      <c r="W59" s="183">
        <v>0</v>
      </c>
      <c r="X59" s="183">
        <v>0</v>
      </c>
      <c r="Y59" s="183">
        <v>0</v>
      </c>
      <c r="Z59" s="183">
        <v>1</v>
      </c>
      <c r="AA59" s="4" t="str">
        <f t="shared" si="4"/>
        <v>Supply Chain Service Provider</v>
      </c>
      <c r="AB59" s="4" t="str">
        <f t="shared" si="5"/>
        <v xml:space="preserve">Supply Chain Service Provider; </v>
      </c>
      <c r="AC59" s="183">
        <v>0</v>
      </c>
      <c r="AD59" s="183">
        <v>0</v>
      </c>
      <c r="AE59" s="183">
        <v>0</v>
      </c>
      <c r="AF59" s="183">
        <v>0</v>
      </c>
      <c r="AG59" s="183">
        <v>0</v>
      </c>
      <c r="AH59" s="183">
        <v>0</v>
      </c>
      <c r="AI59" s="183">
        <v>0</v>
      </c>
      <c r="AJ59" s="183">
        <v>0</v>
      </c>
      <c r="AK59" s="183">
        <v>0</v>
      </c>
      <c r="AL59" s="183">
        <v>0</v>
      </c>
      <c r="AM59" s="183">
        <v>1</v>
      </c>
      <c r="AN59" s="183">
        <v>0</v>
      </c>
      <c r="AO59" s="4" t="str">
        <f t="shared" si="6"/>
        <v>Credential Theft</v>
      </c>
      <c r="AP59" s="30" t="str">
        <f t="shared" si="14"/>
        <v xml:space="preserve">Credential Theft; </v>
      </c>
      <c r="AQ59" s="182">
        <v>1</v>
      </c>
      <c r="AR59" s="182">
        <v>0</v>
      </c>
      <c r="AS59" s="182">
        <v>0</v>
      </c>
      <c r="AT59" s="182">
        <v>0</v>
      </c>
      <c r="AU59" s="182">
        <v>0</v>
      </c>
      <c r="AV59" s="182">
        <v>0</v>
      </c>
      <c r="AW59" s="182">
        <v>0</v>
      </c>
      <c r="AX59" s="3" t="str">
        <f t="shared" si="15"/>
        <v>Data Extraction; Data Damage</v>
      </c>
      <c r="AY59" s="4" t="str">
        <f t="shared" si="9"/>
        <v xml:space="preserve">Data Extraction; Data Damage; </v>
      </c>
      <c r="AZ59" s="183">
        <v>1</v>
      </c>
      <c r="BA59" s="183">
        <v>0</v>
      </c>
      <c r="BB59" s="183">
        <v>0</v>
      </c>
      <c r="BC59" s="183">
        <v>0</v>
      </c>
      <c r="BD59" s="183">
        <v>0</v>
      </c>
      <c r="BE59" s="183">
        <v>0</v>
      </c>
      <c r="BF59" s="183">
        <v>0</v>
      </c>
      <c r="BG59" s="183">
        <v>0</v>
      </c>
      <c r="BH59" s="183">
        <v>1</v>
      </c>
      <c r="BI59" s="183">
        <v>0</v>
      </c>
      <c r="BJ59" s="26" t="s">
        <v>79</v>
      </c>
      <c r="BK59" s="27" t="s">
        <v>45</v>
      </c>
      <c r="BL59" s="146">
        <f t="shared" si="10"/>
        <v>2018</v>
      </c>
      <c r="BM59" s="62">
        <f t="shared" si="16"/>
        <v>1</v>
      </c>
      <c r="BN59" s="232">
        <v>3</v>
      </c>
      <c r="BO59" s="232">
        <v>1</v>
      </c>
      <c r="BP59" s="30">
        <f t="shared" si="17"/>
        <v>0</v>
      </c>
      <c r="BQ59" s="30">
        <v>0</v>
      </c>
    </row>
    <row r="60" spans="1:69">
      <c r="A60" s="1">
        <v>40563</v>
      </c>
      <c r="B60" s="30" t="s">
        <v>87</v>
      </c>
      <c r="C60" s="2" t="s">
        <v>66</v>
      </c>
      <c r="D60" s="24" t="s">
        <v>88</v>
      </c>
      <c r="E60" s="43" t="s">
        <v>89</v>
      </c>
      <c r="F60" s="25" t="s">
        <v>90</v>
      </c>
      <c r="G60" s="25" t="s">
        <v>91</v>
      </c>
      <c r="H60" s="25" t="s">
        <v>92</v>
      </c>
      <c r="I60" s="25" t="str">
        <f t="shared" si="0"/>
        <v>3rd Party Application</v>
      </c>
      <c r="J60" s="3" t="str">
        <f t="shared" si="1"/>
        <v xml:space="preserve">3rd Party Application, </v>
      </c>
      <c r="K60" s="182">
        <v>0</v>
      </c>
      <c r="L60" s="182">
        <v>0</v>
      </c>
      <c r="M60" s="182">
        <v>1</v>
      </c>
      <c r="N60" s="182">
        <v>0</v>
      </c>
      <c r="O60" s="182">
        <v>0</v>
      </c>
      <c r="P60" s="182">
        <v>0</v>
      </c>
      <c r="Q60" s="182">
        <v>0</v>
      </c>
      <c r="R60" s="4" t="str">
        <f t="shared" si="2"/>
        <v>Stolen/Purchased Certificate</v>
      </c>
      <c r="S60" s="3" t="str">
        <f t="shared" si="3"/>
        <v xml:space="preserve">Stolen/Purchased Certificate; </v>
      </c>
      <c r="T60" s="183">
        <v>1</v>
      </c>
      <c r="U60" s="183">
        <v>0</v>
      </c>
      <c r="V60" s="183">
        <v>0</v>
      </c>
      <c r="W60" s="183">
        <v>0</v>
      </c>
      <c r="X60" s="183">
        <v>0</v>
      </c>
      <c r="Y60" s="183">
        <v>0</v>
      </c>
      <c r="Z60" s="183">
        <v>0</v>
      </c>
      <c r="AA60" s="4" t="str">
        <f t="shared" si="4"/>
        <v>Unknown, N/A, or Other</v>
      </c>
      <c r="AB60" s="4" t="str">
        <f t="shared" si="5"/>
        <v xml:space="preserve">Unknown, N/A, or Other; </v>
      </c>
      <c r="AC60" s="183">
        <v>0</v>
      </c>
      <c r="AD60" s="183">
        <v>0</v>
      </c>
      <c r="AE60" s="183">
        <v>0</v>
      </c>
      <c r="AF60" s="183">
        <v>0</v>
      </c>
      <c r="AG60" s="183">
        <v>0</v>
      </c>
      <c r="AH60" s="183">
        <v>0</v>
      </c>
      <c r="AI60" s="183">
        <v>0</v>
      </c>
      <c r="AJ60" s="183">
        <v>0</v>
      </c>
      <c r="AK60" s="183">
        <v>0</v>
      </c>
      <c r="AL60" s="183">
        <v>0</v>
      </c>
      <c r="AM60" s="183">
        <v>0</v>
      </c>
      <c r="AN60" s="183">
        <v>1</v>
      </c>
      <c r="AO60" s="4" t="str">
        <f t="shared" si="6"/>
        <v>N/A</v>
      </c>
      <c r="AP60" s="30" t="str">
        <f t="shared" si="14"/>
        <v xml:space="preserve">N/A; </v>
      </c>
      <c r="AQ60" s="182">
        <v>0</v>
      </c>
      <c r="AR60" s="182">
        <v>0</v>
      </c>
      <c r="AS60" s="182">
        <v>0</v>
      </c>
      <c r="AT60" s="182">
        <v>0</v>
      </c>
      <c r="AU60" s="182">
        <v>0</v>
      </c>
      <c r="AV60" s="182">
        <v>0</v>
      </c>
      <c r="AW60" s="182">
        <v>1</v>
      </c>
      <c r="AX60" s="3" t="str">
        <f t="shared" si="15"/>
        <v>Data Extraction; Remote Code Execution/Download</v>
      </c>
      <c r="AY60" s="4" t="str">
        <f t="shared" si="9"/>
        <v xml:space="preserve">Data Extraction; Remote Code Execution/Download; </v>
      </c>
      <c r="AZ60" s="183">
        <v>1</v>
      </c>
      <c r="BA60" s="183">
        <v>0</v>
      </c>
      <c r="BB60" s="183">
        <v>0</v>
      </c>
      <c r="BC60" s="183">
        <v>0</v>
      </c>
      <c r="BD60" s="183">
        <v>1</v>
      </c>
      <c r="BE60" s="183">
        <v>0</v>
      </c>
      <c r="BF60" s="183">
        <v>0</v>
      </c>
      <c r="BG60" s="183">
        <v>0</v>
      </c>
      <c r="BH60" s="183">
        <v>0</v>
      </c>
      <c r="BI60" s="183">
        <v>0</v>
      </c>
      <c r="BJ60" s="26" t="s">
        <v>93</v>
      </c>
      <c r="BK60" s="27" t="s">
        <v>72</v>
      </c>
      <c r="BL60" s="146">
        <f t="shared" si="10"/>
        <v>2011</v>
      </c>
      <c r="BM60" s="62">
        <f t="shared" si="16"/>
        <v>1</v>
      </c>
      <c r="BN60" s="232">
        <v>4</v>
      </c>
      <c r="BO60" s="232">
        <v>4</v>
      </c>
      <c r="BP60" s="30">
        <f t="shared" si="17"/>
        <v>0</v>
      </c>
      <c r="BQ60" s="30">
        <v>0</v>
      </c>
    </row>
    <row r="61" spans="1:69">
      <c r="A61" s="46">
        <v>43586</v>
      </c>
      <c r="B61" s="30" t="s">
        <v>625</v>
      </c>
      <c r="C61" s="7" t="s">
        <v>112</v>
      </c>
      <c r="D61" s="24" t="s">
        <v>626</v>
      </c>
      <c r="E61" s="43" t="s">
        <v>627</v>
      </c>
      <c r="F61" s="25" t="s">
        <v>628</v>
      </c>
      <c r="G61" s="25" t="s">
        <v>629</v>
      </c>
      <c r="H61" s="25" t="s">
        <v>135</v>
      </c>
      <c r="I61" s="25" t="str">
        <f t="shared" si="0"/>
        <v>1st Party OS/Applications, 1st Party Firmware</v>
      </c>
      <c r="J61" s="3" t="str">
        <f t="shared" si="1"/>
        <v xml:space="preserve">1st Party OS/Applications, 1st Party Firmware, </v>
      </c>
      <c r="K61" s="182">
        <v>1</v>
      </c>
      <c r="L61" s="182">
        <v>1</v>
      </c>
      <c r="M61" s="182">
        <v>0</v>
      </c>
      <c r="N61" s="182">
        <v>0</v>
      </c>
      <c r="O61" s="182">
        <v>0</v>
      </c>
      <c r="P61" s="182">
        <v>0</v>
      </c>
      <c r="Q61" s="182">
        <v>0</v>
      </c>
      <c r="R61" s="4" t="str">
        <f t="shared" si="2"/>
        <v>Default Password Exploit</v>
      </c>
      <c r="S61" s="3" t="str">
        <f t="shared" si="3"/>
        <v xml:space="preserve">Default Password Exploit; </v>
      </c>
      <c r="T61" s="183">
        <v>0</v>
      </c>
      <c r="U61" s="183">
        <v>0</v>
      </c>
      <c r="V61" s="183">
        <v>1</v>
      </c>
      <c r="W61" s="183">
        <v>0</v>
      </c>
      <c r="X61" s="183">
        <v>0</v>
      </c>
      <c r="Y61" s="183">
        <v>0</v>
      </c>
      <c r="Z61" s="183">
        <v>0</v>
      </c>
      <c r="AA61" s="4" t="str">
        <f t="shared" si="4"/>
        <v>Supply Chain Service Provider</v>
      </c>
      <c r="AB61" s="4" t="str">
        <f t="shared" si="5"/>
        <v xml:space="preserve">Supply Chain Service Provider; </v>
      </c>
      <c r="AC61" s="183">
        <v>0</v>
      </c>
      <c r="AD61" s="183">
        <v>0</v>
      </c>
      <c r="AE61" s="183">
        <v>0</v>
      </c>
      <c r="AF61" s="183">
        <v>0</v>
      </c>
      <c r="AG61" s="183">
        <v>0</v>
      </c>
      <c r="AH61" s="183">
        <v>0</v>
      </c>
      <c r="AI61" s="183">
        <v>0</v>
      </c>
      <c r="AJ61" s="183">
        <v>0</v>
      </c>
      <c r="AK61" s="183">
        <v>0</v>
      </c>
      <c r="AL61" s="183">
        <v>0</v>
      </c>
      <c r="AM61" s="183">
        <v>1</v>
      </c>
      <c r="AN61" s="183">
        <v>0</v>
      </c>
      <c r="AO61" s="4" t="str">
        <f t="shared" si="6"/>
        <v>Firmware Editing; Default Password</v>
      </c>
      <c r="AP61" s="30" t="str">
        <f t="shared" si="14"/>
        <v xml:space="preserve">Firmware Editing; Default Password; </v>
      </c>
      <c r="AQ61" s="182">
        <v>0</v>
      </c>
      <c r="AR61" s="182">
        <v>0</v>
      </c>
      <c r="AS61" s="182">
        <v>0</v>
      </c>
      <c r="AT61" s="182">
        <v>1</v>
      </c>
      <c r="AU61" s="182">
        <v>1</v>
      </c>
      <c r="AV61" s="182">
        <v>0</v>
      </c>
      <c r="AW61" s="182">
        <v>0</v>
      </c>
      <c r="AX61" s="3" t="str">
        <f t="shared" si="15"/>
        <v>Data Extraction; Backdoor Access</v>
      </c>
      <c r="AY61" s="4" t="str">
        <f t="shared" si="9"/>
        <v xml:space="preserve">Data Extraction; Backdoor Access; </v>
      </c>
      <c r="AZ61" s="183">
        <v>1</v>
      </c>
      <c r="BA61" s="183">
        <v>0</v>
      </c>
      <c r="BB61" s="183">
        <v>1</v>
      </c>
      <c r="BC61" s="183">
        <v>0</v>
      </c>
      <c r="BD61" s="183">
        <v>0</v>
      </c>
      <c r="BE61" s="183">
        <v>0</v>
      </c>
      <c r="BF61" s="183">
        <v>0</v>
      </c>
      <c r="BG61" s="183">
        <v>0</v>
      </c>
      <c r="BH61" s="183">
        <v>0</v>
      </c>
      <c r="BI61" s="183">
        <v>0</v>
      </c>
      <c r="BJ61" s="26" t="s">
        <v>45</v>
      </c>
      <c r="BK61" s="27" t="s">
        <v>45</v>
      </c>
      <c r="BL61" s="146">
        <f t="shared" si="10"/>
        <v>2019</v>
      </c>
      <c r="BM61" s="62">
        <f t="shared" si="16"/>
        <v>2</v>
      </c>
      <c r="BN61" s="232">
        <v>3</v>
      </c>
      <c r="BO61" s="232">
        <v>4</v>
      </c>
      <c r="BP61" s="30">
        <f t="shared" si="17"/>
        <v>0</v>
      </c>
      <c r="BQ61" s="30">
        <v>0</v>
      </c>
    </row>
    <row r="62" spans="1:69">
      <c r="A62" s="6">
        <v>42901</v>
      </c>
      <c r="B62" s="30" t="s">
        <v>342</v>
      </c>
      <c r="C62" s="7" t="s">
        <v>112</v>
      </c>
      <c r="D62" s="24" t="s">
        <v>343</v>
      </c>
      <c r="E62" s="70" t="s">
        <v>344</v>
      </c>
      <c r="F62" s="27" t="s">
        <v>345</v>
      </c>
      <c r="G62" s="25" t="s">
        <v>346</v>
      </c>
      <c r="H62" s="25" t="s">
        <v>347</v>
      </c>
      <c r="I62" s="25" t="str">
        <f t="shared" si="0"/>
        <v>3rd Party Application</v>
      </c>
      <c r="J62" s="3" t="str">
        <f t="shared" si="1"/>
        <v xml:space="preserve">3rd Party Application, </v>
      </c>
      <c r="K62" s="182">
        <v>0</v>
      </c>
      <c r="L62" s="182">
        <v>0</v>
      </c>
      <c r="M62" s="182">
        <v>1</v>
      </c>
      <c r="N62" s="182">
        <v>0</v>
      </c>
      <c r="O62" s="182">
        <v>0</v>
      </c>
      <c r="P62" s="182">
        <v>0</v>
      </c>
      <c r="Q62" s="182">
        <v>0</v>
      </c>
      <c r="R62" s="4" t="str">
        <f t="shared" si="2"/>
        <v>Default Password Exploit</v>
      </c>
      <c r="S62" s="3" t="str">
        <f t="shared" si="3"/>
        <v xml:space="preserve">Default Password Exploit; </v>
      </c>
      <c r="T62" s="183">
        <v>0</v>
      </c>
      <c r="U62" s="183">
        <v>0</v>
      </c>
      <c r="V62" s="183">
        <v>1</v>
      </c>
      <c r="W62" s="183">
        <v>0</v>
      </c>
      <c r="X62" s="183">
        <v>0</v>
      </c>
      <c r="Y62" s="183">
        <v>0</v>
      </c>
      <c r="Z62" s="183">
        <v>0</v>
      </c>
      <c r="AA62" s="4" t="str">
        <f t="shared" si="4"/>
        <v>Supply Chain Service Provider</v>
      </c>
      <c r="AB62" s="4" t="str">
        <f t="shared" si="5"/>
        <v xml:space="preserve">Supply Chain Service Provider; </v>
      </c>
      <c r="AC62" s="183">
        <v>0</v>
      </c>
      <c r="AD62" s="183">
        <v>0</v>
      </c>
      <c r="AE62" s="183">
        <v>0</v>
      </c>
      <c r="AF62" s="183">
        <v>0</v>
      </c>
      <c r="AG62" s="183">
        <v>0</v>
      </c>
      <c r="AH62" s="183">
        <v>0</v>
      </c>
      <c r="AI62" s="183">
        <v>0</v>
      </c>
      <c r="AJ62" s="183">
        <v>0</v>
      </c>
      <c r="AK62" s="183">
        <v>0</v>
      </c>
      <c r="AL62" s="183">
        <v>0</v>
      </c>
      <c r="AM62" s="183">
        <v>1</v>
      </c>
      <c r="AN62" s="183">
        <v>0</v>
      </c>
      <c r="AO62" s="4" t="str">
        <f t="shared" si="6"/>
        <v>Default Password</v>
      </c>
      <c r="AP62" s="30" t="str">
        <f t="shared" si="14"/>
        <v xml:space="preserve">Default Password; </v>
      </c>
      <c r="AQ62" s="182">
        <v>0</v>
      </c>
      <c r="AR62" s="182">
        <v>0</v>
      </c>
      <c r="AS62" s="182">
        <v>0</v>
      </c>
      <c r="AT62" s="182">
        <v>0</v>
      </c>
      <c r="AU62" s="182">
        <v>1</v>
      </c>
      <c r="AV62" s="182">
        <v>0</v>
      </c>
      <c r="AW62" s="182">
        <v>0</v>
      </c>
      <c r="AX62" s="3" t="str">
        <f t="shared" si="15"/>
        <v>Data Extraction; Backdoor Access; Remote Code Execution/Download; Establish BotNet</v>
      </c>
      <c r="AY62" s="4" t="str">
        <f t="shared" si="9"/>
        <v xml:space="preserve">Data Extraction; Backdoor Access; Remote Code Execution/Download; Establish BotNet; </v>
      </c>
      <c r="AZ62" s="183">
        <v>1</v>
      </c>
      <c r="BA62" s="183">
        <v>0</v>
      </c>
      <c r="BB62" s="183">
        <v>1</v>
      </c>
      <c r="BC62" s="183">
        <v>0</v>
      </c>
      <c r="BD62" s="183">
        <v>1</v>
      </c>
      <c r="BE62" s="183">
        <v>0</v>
      </c>
      <c r="BF62" s="183">
        <v>0</v>
      </c>
      <c r="BG62" s="183">
        <v>1</v>
      </c>
      <c r="BH62" s="183">
        <v>0</v>
      </c>
      <c r="BI62" s="183">
        <v>0</v>
      </c>
      <c r="BJ62" s="26" t="s">
        <v>45</v>
      </c>
      <c r="BK62" s="27" t="s">
        <v>45</v>
      </c>
      <c r="BL62" s="146">
        <f t="shared" si="10"/>
        <v>2017</v>
      </c>
      <c r="BM62" s="62">
        <f t="shared" si="16"/>
        <v>1</v>
      </c>
      <c r="BN62" s="232">
        <v>3</v>
      </c>
      <c r="BO62" s="232">
        <v>3</v>
      </c>
      <c r="BP62" s="30">
        <f t="shared" si="17"/>
        <v>0</v>
      </c>
      <c r="BQ62" s="30">
        <v>0</v>
      </c>
    </row>
    <row r="63" spans="1:69" ht="16">
      <c r="A63" s="55">
        <v>44827</v>
      </c>
      <c r="B63" s="135" t="s">
        <v>1384</v>
      </c>
      <c r="C63" s="128" t="s">
        <v>66</v>
      </c>
      <c r="D63" s="247" t="s">
        <v>1385</v>
      </c>
      <c r="E63" s="260" t="s">
        <v>1386</v>
      </c>
      <c r="F63" s="128" t="s">
        <v>1387</v>
      </c>
      <c r="G63" s="128" t="s">
        <v>1388</v>
      </c>
      <c r="H63" s="128" t="s">
        <v>1389</v>
      </c>
      <c r="I63" s="25" t="str">
        <f t="shared" si="0"/>
        <v>OSS</v>
      </c>
      <c r="J63" s="3" t="str">
        <f t="shared" si="1"/>
        <v xml:space="preserve">OSS, </v>
      </c>
      <c r="K63" s="182">
        <v>0</v>
      </c>
      <c r="L63" s="182">
        <v>0</v>
      </c>
      <c r="M63" s="182">
        <v>0</v>
      </c>
      <c r="N63" s="182">
        <v>0</v>
      </c>
      <c r="O63" s="182">
        <v>1</v>
      </c>
      <c r="P63" s="182">
        <v>0</v>
      </c>
      <c r="Q63" s="182">
        <v>0</v>
      </c>
      <c r="R63" s="4" t="str">
        <f t="shared" si="2"/>
        <v>Account Access</v>
      </c>
      <c r="S63" s="3" t="str">
        <f t="shared" si="3"/>
        <v xml:space="preserve">Account Access; </v>
      </c>
      <c r="T63" s="182">
        <v>0</v>
      </c>
      <c r="U63" s="182">
        <v>0</v>
      </c>
      <c r="V63" s="182">
        <v>0</v>
      </c>
      <c r="W63" s="182">
        <v>1</v>
      </c>
      <c r="X63" s="182">
        <v>0</v>
      </c>
      <c r="Y63" s="182">
        <v>0</v>
      </c>
      <c r="Z63" s="182">
        <v>0</v>
      </c>
      <c r="AA63" s="4" t="str">
        <f t="shared" si="4"/>
        <v>Open Source Dependency</v>
      </c>
      <c r="AB63" s="4" t="str">
        <f t="shared" si="5"/>
        <v xml:space="preserve">Open Source Dependency; </v>
      </c>
      <c r="AC63" s="182">
        <v>0</v>
      </c>
      <c r="AD63" s="182">
        <v>0</v>
      </c>
      <c r="AE63" s="182">
        <v>0</v>
      </c>
      <c r="AF63" s="182">
        <v>0</v>
      </c>
      <c r="AG63" s="182">
        <v>1</v>
      </c>
      <c r="AH63" s="182">
        <v>0</v>
      </c>
      <c r="AI63" s="182">
        <v>0</v>
      </c>
      <c r="AJ63" s="182">
        <v>0</v>
      </c>
      <c r="AK63" s="182">
        <v>0</v>
      </c>
      <c r="AL63" s="182">
        <v>0</v>
      </c>
      <c r="AM63" s="182">
        <v>0</v>
      </c>
      <c r="AN63" s="182">
        <v>0</v>
      </c>
      <c r="AO63" s="4" t="str">
        <f t="shared" si="6"/>
        <v>N/A</v>
      </c>
      <c r="AP63" s="30" t="str">
        <f t="shared" si="14"/>
        <v xml:space="preserve">N/A; </v>
      </c>
      <c r="AQ63" s="182">
        <v>0</v>
      </c>
      <c r="AR63" s="182">
        <v>0</v>
      </c>
      <c r="AS63" s="182">
        <v>0</v>
      </c>
      <c r="AT63" s="182">
        <v>0</v>
      </c>
      <c r="AU63" s="182">
        <v>0</v>
      </c>
      <c r="AV63" s="182">
        <v>0</v>
      </c>
      <c r="AW63" s="182">
        <v>1</v>
      </c>
      <c r="AX63" s="3" t="str">
        <f t="shared" si="15"/>
        <v>Data Extraction</v>
      </c>
      <c r="AY63" s="4" t="str">
        <f t="shared" si="9"/>
        <v xml:space="preserve">Data Extraction; </v>
      </c>
      <c r="AZ63" s="182">
        <v>1</v>
      </c>
      <c r="BA63" s="182">
        <v>0</v>
      </c>
      <c r="BB63" s="182">
        <v>0</v>
      </c>
      <c r="BC63" s="182">
        <v>0</v>
      </c>
      <c r="BD63" s="182">
        <v>0</v>
      </c>
      <c r="BE63" s="182">
        <v>0</v>
      </c>
      <c r="BF63" s="182">
        <v>0</v>
      </c>
      <c r="BG63" s="182">
        <v>0</v>
      </c>
      <c r="BH63" s="182">
        <v>0</v>
      </c>
      <c r="BI63" s="182">
        <v>0</v>
      </c>
      <c r="BJ63" s="265" t="s">
        <v>79</v>
      </c>
      <c r="BK63" s="267" t="s">
        <v>79</v>
      </c>
      <c r="BL63" s="146">
        <f t="shared" si="10"/>
        <v>2022</v>
      </c>
      <c r="BM63" s="62">
        <f t="shared" si="16"/>
        <v>0</v>
      </c>
      <c r="BN63" s="269">
        <v>2</v>
      </c>
      <c r="BO63" s="269">
        <v>1</v>
      </c>
      <c r="BP63" s="30">
        <f t="shared" si="17"/>
        <v>0</v>
      </c>
      <c r="BQ63" s="30">
        <v>5</v>
      </c>
    </row>
    <row r="64" spans="1:69" ht="16">
      <c r="A64" s="55">
        <v>44105</v>
      </c>
      <c r="B64" s="230" t="s">
        <v>858</v>
      </c>
      <c r="C64" s="56" t="s">
        <v>66</v>
      </c>
      <c r="D64" s="141" t="s">
        <v>859</v>
      </c>
      <c r="E64" s="57" t="s">
        <v>860</v>
      </c>
      <c r="F64" s="56" t="s">
        <v>861</v>
      </c>
      <c r="G64" s="56" t="s">
        <v>435</v>
      </c>
      <c r="H64" s="56" t="s">
        <v>847</v>
      </c>
      <c r="I64" s="25" t="str">
        <f t="shared" si="0"/>
        <v>OSS</v>
      </c>
      <c r="J64" s="3" t="str">
        <f t="shared" si="1"/>
        <v xml:space="preserve">OSS, </v>
      </c>
      <c r="K64" s="182">
        <v>0</v>
      </c>
      <c r="L64" s="182">
        <v>0</v>
      </c>
      <c r="M64" s="182">
        <v>0</v>
      </c>
      <c r="N64" s="182">
        <v>0</v>
      </c>
      <c r="O64" s="182">
        <v>1</v>
      </c>
      <c r="P64" s="182">
        <v>0</v>
      </c>
      <c r="Q64" s="182">
        <v>0</v>
      </c>
      <c r="R64" s="4" t="str">
        <f t="shared" si="2"/>
        <v>Unknown, Other, or N/A</v>
      </c>
      <c r="S64" s="3" t="str">
        <f t="shared" si="3"/>
        <v xml:space="preserve">Unknown, Other, or N/A; </v>
      </c>
      <c r="T64" s="183">
        <v>0</v>
      </c>
      <c r="U64" s="183">
        <v>0</v>
      </c>
      <c r="V64" s="183">
        <v>0</v>
      </c>
      <c r="W64" s="183">
        <v>0</v>
      </c>
      <c r="X64" s="183">
        <v>0</v>
      </c>
      <c r="Y64" s="183">
        <v>0</v>
      </c>
      <c r="Z64" s="183">
        <v>1</v>
      </c>
      <c r="AA64" s="4" t="str">
        <f t="shared" si="4"/>
        <v>Typosquatting</v>
      </c>
      <c r="AB64" s="4" t="str">
        <f t="shared" si="5"/>
        <v xml:space="preserve">Typosquatting; </v>
      </c>
      <c r="AC64" s="183">
        <v>1</v>
      </c>
      <c r="AD64" s="183">
        <v>0</v>
      </c>
      <c r="AE64" s="183">
        <v>0</v>
      </c>
      <c r="AF64" s="183">
        <v>0</v>
      </c>
      <c r="AG64" s="183">
        <v>0</v>
      </c>
      <c r="AH64" s="183">
        <v>0</v>
      </c>
      <c r="AI64" s="183">
        <v>0</v>
      </c>
      <c r="AJ64" s="183">
        <v>0</v>
      </c>
      <c r="AK64" s="183">
        <v>0</v>
      </c>
      <c r="AL64" s="183">
        <v>0</v>
      </c>
      <c r="AM64" s="183">
        <v>0</v>
      </c>
      <c r="AN64" s="183">
        <v>0</v>
      </c>
      <c r="AO64" s="4" t="str">
        <f t="shared" si="6"/>
        <v>N/A</v>
      </c>
      <c r="AP64" s="30" t="str">
        <f t="shared" si="14"/>
        <v xml:space="preserve">N/A; </v>
      </c>
      <c r="AQ64" s="182">
        <v>0</v>
      </c>
      <c r="AR64" s="182">
        <v>0</v>
      </c>
      <c r="AS64" s="182">
        <v>0</v>
      </c>
      <c r="AT64" s="182">
        <v>0</v>
      </c>
      <c r="AU64" s="182">
        <v>0</v>
      </c>
      <c r="AV64" s="182">
        <v>0</v>
      </c>
      <c r="AW64" s="182">
        <v>1</v>
      </c>
      <c r="AX64" s="3" t="str">
        <f t="shared" si="15"/>
        <v>Data Extraction</v>
      </c>
      <c r="AY64" s="4" t="str">
        <f t="shared" si="9"/>
        <v xml:space="preserve">Data Extraction; </v>
      </c>
      <c r="AZ64" s="182">
        <v>1</v>
      </c>
      <c r="BA64" s="182">
        <v>0</v>
      </c>
      <c r="BB64" s="182">
        <v>0</v>
      </c>
      <c r="BC64" s="182">
        <v>0</v>
      </c>
      <c r="BD64" s="182">
        <v>0</v>
      </c>
      <c r="BE64" s="182">
        <v>0</v>
      </c>
      <c r="BF64" s="182">
        <v>0</v>
      </c>
      <c r="BG64" s="182">
        <v>0</v>
      </c>
      <c r="BH64" s="182">
        <v>0</v>
      </c>
      <c r="BI64" s="182">
        <v>0</v>
      </c>
      <c r="BJ64" s="61" t="s">
        <v>862</v>
      </c>
      <c r="BK64" s="27" t="s">
        <v>79</v>
      </c>
      <c r="BL64" s="146">
        <f t="shared" si="10"/>
        <v>2020</v>
      </c>
      <c r="BM64" s="62">
        <f t="shared" si="16"/>
        <v>0</v>
      </c>
      <c r="BN64" s="268"/>
      <c r="BO64" s="268"/>
      <c r="BP64" s="30">
        <f t="shared" si="17"/>
        <v>0</v>
      </c>
      <c r="BQ64" s="30">
        <v>3</v>
      </c>
    </row>
    <row r="65" spans="1:69" ht="16">
      <c r="A65" s="55">
        <v>44123</v>
      </c>
      <c r="B65" s="135" t="s">
        <v>863</v>
      </c>
      <c r="C65" s="7" t="s">
        <v>66</v>
      </c>
      <c r="D65" s="24" t="s">
        <v>864</v>
      </c>
      <c r="E65" s="253" t="s">
        <v>865</v>
      </c>
      <c r="F65" s="25" t="s">
        <v>866</v>
      </c>
      <c r="G65" s="25" t="s">
        <v>867</v>
      </c>
      <c r="H65" s="25" t="s">
        <v>868</v>
      </c>
      <c r="I65" s="25" t="str">
        <f t="shared" si="0"/>
        <v>3rd Party Application</v>
      </c>
      <c r="J65" s="3" t="str">
        <f t="shared" si="1"/>
        <v xml:space="preserve">3rd Party Application, </v>
      </c>
      <c r="K65" s="182">
        <v>0</v>
      </c>
      <c r="L65" s="182">
        <v>0</v>
      </c>
      <c r="M65" s="182">
        <v>1</v>
      </c>
      <c r="N65" s="182">
        <v>0</v>
      </c>
      <c r="O65" s="182">
        <v>0</v>
      </c>
      <c r="P65" s="182">
        <v>0</v>
      </c>
      <c r="Q65" s="182">
        <v>0</v>
      </c>
      <c r="R65" s="4" t="str">
        <f t="shared" si="2"/>
        <v>Stolen/Purchased Certificate; Unknown, Other, or N/A</v>
      </c>
      <c r="S65" s="3" t="str">
        <f t="shared" si="3"/>
        <v xml:space="preserve">Stolen/Purchased Certificate; Unknown, Other, or N/A; </v>
      </c>
      <c r="T65" s="183">
        <v>1</v>
      </c>
      <c r="U65" s="183">
        <v>0</v>
      </c>
      <c r="V65" s="183">
        <v>0</v>
      </c>
      <c r="W65" s="183">
        <v>0</v>
      </c>
      <c r="X65" s="183">
        <v>0</v>
      </c>
      <c r="Y65" s="183">
        <v>0</v>
      </c>
      <c r="Z65" s="183">
        <v>1</v>
      </c>
      <c r="AA65" s="4" t="str">
        <f t="shared" si="4"/>
        <v>Hijacked Updates; Direct Download</v>
      </c>
      <c r="AB65" s="4" t="str">
        <f t="shared" si="5"/>
        <v xml:space="preserve">Hijacked Updates; Direct Download; </v>
      </c>
      <c r="AC65" s="183">
        <v>0</v>
      </c>
      <c r="AD65" s="183">
        <v>1</v>
      </c>
      <c r="AE65" s="183">
        <v>0</v>
      </c>
      <c r="AF65" s="183">
        <v>0</v>
      </c>
      <c r="AG65" s="183">
        <v>0</v>
      </c>
      <c r="AH65" s="183">
        <v>0</v>
      </c>
      <c r="AI65" s="183">
        <v>0</v>
      </c>
      <c r="AJ65" s="183">
        <v>1</v>
      </c>
      <c r="AK65" s="183">
        <v>0</v>
      </c>
      <c r="AL65" s="183">
        <v>0</v>
      </c>
      <c r="AM65" s="183">
        <v>0</v>
      </c>
      <c r="AN65" s="183">
        <v>0</v>
      </c>
      <c r="AO65" s="4" t="str">
        <f t="shared" si="6"/>
        <v>N/A</v>
      </c>
      <c r="AP65" s="30" t="str">
        <f t="shared" si="14"/>
        <v xml:space="preserve">N/A; </v>
      </c>
      <c r="AQ65" s="182">
        <v>0</v>
      </c>
      <c r="AR65" s="182">
        <v>0</v>
      </c>
      <c r="AS65" s="182">
        <v>0</v>
      </c>
      <c r="AT65" s="182">
        <v>0</v>
      </c>
      <c r="AU65" s="182">
        <v>0</v>
      </c>
      <c r="AV65" s="182">
        <v>0</v>
      </c>
      <c r="AW65" s="182">
        <v>1</v>
      </c>
      <c r="AX65" s="3" t="str">
        <f t="shared" si="15"/>
        <v>Data Extraction; Backdoor Access; Remote Code Execution/Download</v>
      </c>
      <c r="AY65" s="4" t="str">
        <f t="shared" si="9"/>
        <v xml:space="preserve">Data Extraction; Backdoor Access; Remote Code Execution/Download; </v>
      </c>
      <c r="AZ65" s="183">
        <v>1</v>
      </c>
      <c r="BA65" s="183">
        <v>0</v>
      </c>
      <c r="BB65" s="183">
        <v>1</v>
      </c>
      <c r="BC65" s="183">
        <v>0</v>
      </c>
      <c r="BD65" s="183">
        <v>1</v>
      </c>
      <c r="BE65" s="183">
        <v>0</v>
      </c>
      <c r="BF65" s="183">
        <v>0</v>
      </c>
      <c r="BG65" s="183">
        <v>0</v>
      </c>
      <c r="BH65" s="183">
        <v>0</v>
      </c>
      <c r="BI65" s="183">
        <v>0</v>
      </c>
      <c r="BJ65" s="26" t="s">
        <v>79</v>
      </c>
      <c r="BK65" s="27" t="s">
        <v>79</v>
      </c>
      <c r="BL65" s="146">
        <f t="shared" si="10"/>
        <v>2020</v>
      </c>
      <c r="BM65" s="62">
        <f t="shared" si="16"/>
        <v>1</v>
      </c>
      <c r="BN65" s="232">
        <v>2</v>
      </c>
      <c r="BO65" s="232">
        <v>2</v>
      </c>
      <c r="BP65" s="30">
        <f t="shared" si="17"/>
        <v>0</v>
      </c>
      <c r="BQ65" s="30">
        <v>1</v>
      </c>
    </row>
    <row r="66" spans="1:69">
      <c r="A66" s="1">
        <v>42057</v>
      </c>
      <c r="B66" s="30" t="s">
        <v>223</v>
      </c>
      <c r="C66" s="2" t="s">
        <v>66</v>
      </c>
      <c r="D66" s="24" t="s">
        <v>224</v>
      </c>
      <c r="E66" s="43" t="s">
        <v>225</v>
      </c>
      <c r="F66" s="25" t="s">
        <v>226</v>
      </c>
      <c r="G66" s="25" t="s">
        <v>79</v>
      </c>
      <c r="H66" s="25" t="s">
        <v>227</v>
      </c>
      <c r="I66" s="25" t="str">
        <f t="shared" ref="I66:I129" si="18">LEFT(J66, LEN(J66)-2)</f>
        <v>1st Party Firmware, 3rd Party Firmware</v>
      </c>
      <c r="J66" s="3" t="str">
        <f t="shared" ref="J66:J129" si="19">_xlfn.CONCAT(IF(K66, _xlfn.CONCAT($K$1, ", "), ""), IF(L66, _xlfn.CONCAT($L$1, ", "), ""),IF(M66, _xlfn.CONCAT($M$1, ", "), ""),IF(N66, _xlfn.CONCAT($N$1, ", "), ""),IF(O66, _xlfn.CONCAT($O$1, ", "), ""),IF(P66, _xlfn.CONCAT($P$1, ", "), ""),IF(Q66, _xlfn.CONCAT($Q$1, ", "), ""))</f>
        <v xml:space="preserve">1st Party Firmware, 3rd Party Firmware, </v>
      </c>
      <c r="K66" s="182">
        <v>0</v>
      </c>
      <c r="L66" s="182">
        <v>1</v>
      </c>
      <c r="M66" s="182">
        <v>0</v>
      </c>
      <c r="N66" s="182">
        <v>1</v>
      </c>
      <c r="O66" s="182">
        <v>0</v>
      </c>
      <c r="P66" s="182">
        <v>0</v>
      </c>
      <c r="Q66" s="182">
        <v>0</v>
      </c>
      <c r="R66" s="4" t="str">
        <f t="shared" ref="R66:R129" si="20">LEFT(S66,LEN(S66)-2)</f>
        <v>Unknown, Other, or N/A</v>
      </c>
      <c r="S66" s="3" t="str">
        <f t="shared" ref="S66:S129" si="21">_xlfn.CONCAT(IF(T66,_xlfn.CONCAT($T$1,"; "),""),IF(U66,_xlfn.CONCAT($U$1,"; "),""),IF(V66,_xlfn.CONCAT($V$1,"; "),""),IF(W66,_xlfn.CONCAT($W$1,"; "),""),IF(X66,_xlfn.CONCAT($X$1,"; "),""),IF(Y66,_xlfn.CONCAT($Y$1,"; "),""),IF(Z66,_xlfn.CONCAT($Z$1,"; "),""))</f>
        <v xml:space="preserve">Unknown, Other, or N/A; </v>
      </c>
      <c r="T66" s="183">
        <v>0</v>
      </c>
      <c r="U66" s="183">
        <v>0</v>
      </c>
      <c r="V66" s="183">
        <v>0</v>
      </c>
      <c r="W66" s="183">
        <v>0</v>
      </c>
      <c r="X66" s="183">
        <v>0</v>
      </c>
      <c r="Y66" s="183">
        <v>0</v>
      </c>
      <c r="Z66" s="183">
        <v>1</v>
      </c>
      <c r="AA66" s="4" t="str">
        <f t="shared" ref="AA66:AA129" si="22">LEFT(AB66,LEN(AB66)-2)</f>
        <v>Supply Chain Service Provider</v>
      </c>
      <c r="AB66" s="4" t="str">
        <f t="shared" ref="AB66:AB129" si="23">_xlfn.CONCAT(IF(AC66,_xlfn.CONCAT($AC$1,"; "),""),IF(AD66,_xlfn.CONCAT($AD$1,"; "),""),IF(AE66,_xlfn.CONCAT($AE$1,"; "),""),IF(AF66,_xlfn.CONCAT($AF$1,"; "),""),IF(AG66,_xlfn.CONCAT($AG$1,"; "),""),IF(AH66,_xlfn.CONCAT($AH$1,"; "),""),IF(AI66,_xlfn.CONCAT($AI$1,"; "),""), IF(AJ66,_xlfn.CONCAT($AJ$1,"; "),""), IF(AK66,_xlfn.CONCAT($AK$1,"; "),""), IF(AL66,_xlfn.CONCAT($AL$1,"; "),""), IF(AM66,_xlfn.CONCAT($AM$1,"; "),""), IF(AN66,_xlfn.CONCAT($AN$1,"; "),""))</f>
        <v xml:space="preserve">Supply Chain Service Provider; </v>
      </c>
      <c r="AC66" s="183">
        <v>0</v>
      </c>
      <c r="AD66" s="183">
        <v>0</v>
      </c>
      <c r="AE66" s="183">
        <v>0</v>
      </c>
      <c r="AF66" s="183">
        <v>0</v>
      </c>
      <c r="AG66" s="183">
        <v>0</v>
      </c>
      <c r="AH66" s="183">
        <v>0</v>
      </c>
      <c r="AI66" s="183">
        <v>0</v>
      </c>
      <c r="AJ66" s="183">
        <v>0</v>
      </c>
      <c r="AK66" s="183">
        <v>0</v>
      </c>
      <c r="AL66" s="183">
        <v>0</v>
      </c>
      <c r="AM66" s="183">
        <v>1</v>
      </c>
      <c r="AN66" s="183">
        <v>0</v>
      </c>
      <c r="AO66" s="4" t="str">
        <f t="shared" ref="AO66:AO129" si="24">LEFT(AP66,LEN(AP66)-2)</f>
        <v>N/A</v>
      </c>
      <c r="AP66" s="30" t="str">
        <f t="shared" ref="AP66:AP97" si="25">_xlfn.CONCAT(IF(AQ66,_xlfn.CONCAT($AQ$1,"; "),""),IF(AR66,_xlfn.CONCAT($AR$1,"; "),""),IF(AS66,_xlfn.CONCAT($AS$1,"; "),""),IF(AT66,_xlfn.CONCAT($AT$1,"; "),""),IF(AU66,_xlfn.CONCAT($AU$1,"; "),""),IF(AV66,_xlfn.CONCAT($AV$1,"; "),""),IF(AW66,_xlfn.CONCAT($AW$1,"; "),""))</f>
        <v xml:space="preserve">N/A; </v>
      </c>
      <c r="AQ66" s="182">
        <v>0</v>
      </c>
      <c r="AR66" s="182">
        <v>0</v>
      </c>
      <c r="AS66" s="182">
        <v>0</v>
      </c>
      <c r="AT66" s="182">
        <v>0</v>
      </c>
      <c r="AU66" s="182">
        <v>0</v>
      </c>
      <c r="AV66" s="182">
        <v>0</v>
      </c>
      <c r="AW66" s="182">
        <v>1</v>
      </c>
      <c r="AX66" s="3" t="str">
        <f t="shared" ref="AX66:AX97" si="26">LEFT(AY66,LEN(AY66)-2)</f>
        <v>Data Extraction; Backdoor Access; Remote Code Execution/Download</v>
      </c>
      <c r="AY66" s="4" t="str">
        <f t="shared" ref="AY66:AY129" si="27">_xlfn.CONCAT(IF(AZ66,_xlfn.CONCAT($AZ$1,"; "),""),IF(BA66,_xlfn.CONCAT($BA$1,"; "),""),IF(BB66,_xlfn.CONCAT($BB$1,"; "),""),IF(BC66,_xlfn.CONCAT($BC$1,"; "),""),IF(BD66,_xlfn.CONCAT($BD$1,"; "),""),IF(BE66,_xlfn.CONCAT($BE$1,"; "),""),IF(BF66,_xlfn.CONCAT($BF$1,"; "),""), IF(BG66, _xlfn.CONCAT($BG$1, "; "), ""),  IF(BH66,_xlfn.CONCAT($BH$1,"; "),""), IF(BI66,_xlfn.CONCAT($BI$1,"; "),""))</f>
        <v xml:space="preserve">Data Extraction; Backdoor Access; Remote Code Execution/Download; </v>
      </c>
      <c r="AZ66" s="183">
        <v>1</v>
      </c>
      <c r="BA66" s="183">
        <v>0</v>
      </c>
      <c r="BB66" s="183">
        <v>1</v>
      </c>
      <c r="BC66" s="183">
        <v>0</v>
      </c>
      <c r="BD66" s="183">
        <v>1</v>
      </c>
      <c r="BE66" s="183">
        <v>0</v>
      </c>
      <c r="BF66" s="183">
        <v>0</v>
      </c>
      <c r="BG66" s="183">
        <v>0</v>
      </c>
      <c r="BH66" s="183">
        <v>0</v>
      </c>
      <c r="BI66" s="183">
        <v>0</v>
      </c>
      <c r="BJ66" s="26" t="s">
        <v>147</v>
      </c>
      <c r="BK66" s="27" t="s">
        <v>72</v>
      </c>
      <c r="BL66" s="146">
        <f t="shared" ref="BL66:BL129" si="28">YEAR(A66)</f>
        <v>2015</v>
      </c>
      <c r="BM66" s="62">
        <f t="shared" ref="BM66:BM97" si="29">SUM(K66:N66)</f>
        <v>2</v>
      </c>
      <c r="BN66" s="232">
        <v>1</v>
      </c>
      <c r="BO66" s="232">
        <v>4</v>
      </c>
      <c r="BP66" s="30">
        <f t="shared" si="17"/>
        <v>0</v>
      </c>
      <c r="BQ66" s="30">
        <v>0</v>
      </c>
    </row>
    <row r="67" spans="1:69">
      <c r="A67" s="6">
        <v>42989</v>
      </c>
      <c r="B67" s="30" t="s">
        <v>366</v>
      </c>
      <c r="C67" s="7" t="s">
        <v>66</v>
      </c>
      <c r="D67" s="24" t="s">
        <v>367</v>
      </c>
      <c r="E67" s="43" t="s">
        <v>368</v>
      </c>
      <c r="F67" s="25" t="s">
        <v>369</v>
      </c>
      <c r="G67" s="25" t="s">
        <v>370</v>
      </c>
      <c r="H67" s="25" t="s">
        <v>371</v>
      </c>
      <c r="I67" s="25" t="str">
        <f t="shared" si="18"/>
        <v>OSS</v>
      </c>
      <c r="J67" s="3" t="str">
        <f t="shared" si="19"/>
        <v xml:space="preserve">OSS, </v>
      </c>
      <c r="K67" s="182">
        <v>0</v>
      </c>
      <c r="L67" s="182">
        <v>0</v>
      </c>
      <c r="M67" s="182">
        <v>0</v>
      </c>
      <c r="N67" s="182">
        <v>0</v>
      </c>
      <c r="O67" s="182">
        <v>1</v>
      </c>
      <c r="P67" s="182">
        <v>0</v>
      </c>
      <c r="Q67" s="182">
        <v>0</v>
      </c>
      <c r="R67" s="4" t="str">
        <f t="shared" si="20"/>
        <v>Unknown, Other, or N/A</v>
      </c>
      <c r="S67" s="3" t="str">
        <f t="shared" si="21"/>
        <v xml:space="preserve">Unknown, Other, or N/A; </v>
      </c>
      <c r="T67" s="183">
        <v>0</v>
      </c>
      <c r="U67" s="183">
        <v>0</v>
      </c>
      <c r="V67" s="183">
        <v>0</v>
      </c>
      <c r="W67" s="183">
        <v>0</v>
      </c>
      <c r="X67" s="183">
        <v>0</v>
      </c>
      <c r="Y67" s="183">
        <v>0</v>
      </c>
      <c r="Z67" s="183">
        <v>1</v>
      </c>
      <c r="AA67" s="4" t="str">
        <f t="shared" si="22"/>
        <v>Supply Chain Service Provider</v>
      </c>
      <c r="AB67" s="4" t="str">
        <f t="shared" si="23"/>
        <v xml:space="preserve">Supply Chain Service Provider; </v>
      </c>
      <c r="AC67" s="183">
        <v>0</v>
      </c>
      <c r="AD67" s="183">
        <v>0</v>
      </c>
      <c r="AE67" s="183">
        <v>0</v>
      </c>
      <c r="AF67" s="183">
        <v>0</v>
      </c>
      <c r="AG67" s="183">
        <v>0</v>
      </c>
      <c r="AH67" s="183">
        <v>0</v>
      </c>
      <c r="AI67" s="183">
        <v>0</v>
      </c>
      <c r="AJ67" s="183">
        <v>0</v>
      </c>
      <c r="AK67" s="183">
        <v>0</v>
      </c>
      <c r="AL67" s="183">
        <v>0</v>
      </c>
      <c r="AM67" s="183">
        <v>1</v>
      </c>
      <c r="AN67" s="183">
        <v>0</v>
      </c>
      <c r="AO67" s="4" t="str">
        <f t="shared" si="24"/>
        <v>N/A</v>
      </c>
      <c r="AP67" s="30" t="str">
        <f t="shared" si="25"/>
        <v xml:space="preserve">N/A; </v>
      </c>
      <c r="AQ67" s="182">
        <v>0</v>
      </c>
      <c r="AR67" s="182">
        <v>0</v>
      </c>
      <c r="AS67" s="182">
        <v>0</v>
      </c>
      <c r="AT67" s="182">
        <v>0</v>
      </c>
      <c r="AU67" s="182">
        <v>0</v>
      </c>
      <c r="AV67" s="182">
        <v>0</v>
      </c>
      <c r="AW67" s="182">
        <v>1</v>
      </c>
      <c r="AX67" s="3" t="str">
        <f t="shared" si="26"/>
        <v>Data Extraction</v>
      </c>
      <c r="AY67" s="4" t="str">
        <f t="shared" si="27"/>
        <v xml:space="preserve">Data Extraction; </v>
      </c>
      <c r="AZ67" s="183">
        <v>1</v>
      </c>
      <c r="BA67" s="183">
        <v>0</v>
      </c>
      <c r="BB67" s="183">
        <v>0</v>
      </c>
      <c r="BC67" s="183">
        <v>0</v>
      </c>
      <c r="BD67" s="183">
        <v>0</v>
      </c>
      <c r="BE67" s="183">
        <v>0</v>
      </c>
      <c r="BF67" s="183">
        <v>0</v>
      </c>
      <c r="BG67" s="183">
        <v>0</v>
      </c>
      <c r="BH67" s="183">
        <v>0</v>
      </c>
      <c r="BI67" s="183">
        <v>0</v>
      </c>
      <c r="BJ67" s="26" t="s">
        <v>372</v>
      </c>
      <c r="BK67" s="27" t="s">
        <v>72</v>
      </c>
      <c r="BL67" s="146">
        <f t="shared" si="28"/>
        <v>2017</v>
      </c>
      <c r="BM67" s="62">
        <f t="shared" si="29"/>
        <v>0</v>
      </c>
      <c r="BN67" s="232">
        <v>3</v>
      </c>
      <c r="BO67" s="232">
        <v>1</v>
      </c>
      <c r="BP67" s="30">
        <f t="shared" si="17"/>
        <v>0</v>
      </c>
      <c r="BQ67" s="30">
        <v>0</v>
      </c>
    </row>
    <row r="68" spans="1:69" ht="16.5" customHeight="1">
      <c r="A68" s="55">
        <v>45042</v>
      </c>
      <c r="B68" s="135" t="s">
        <v>1312</v>
      </c>
      <c r="C68" s="128" t="s">
        <v>66</v>
      </c>
      <c r="D68" s="247" t="s">
        <v>1313</v>
      </c>
      <c r="E68" s="253" t="s">
        <v>1314</v>
      </c>
      <c r="F68" s="128" t="s">
        <v>1315</v>
      </c>
      <c r="G68" s="128" t="s">
        <v>1316</v>
      </c>
      <c r="H68" s="128" t="s">
        <v>1317</v>
      </c>
      <c r="I68" s="25" t="str">
        <f t="shared" si="18"/>
        <v>3rd Party Application</v>
      </c>
      <c r="J68" s="3" t="str">
        <f t="shared" si="19"/>
        <v xml:space="preserve">3rd Party Application, </v>
      </c>
      <c r="K68" s="182">
        <v>0</v>
      </c>
      <c r="L68" s="182">
        <v>0</v>
      </c>
      <c r="M68" s="182">
        <v>1</v>
      </c>
      <c r="N68" s="182">
        <v>0</v>
      </c>
      <c r="O68" s="182">
        <v>0</v>
      </c>
      <c r="P68" s="182">
        <v>0</v>
      </c>
      <c r="Q68" s="182">
        <v>0</v>
      </c>
      <c r="R68" s="4" t="str">
        <f t="shared" si="20"/>
        <v>Unknown, Other, or N/A</v>
      </c>
      <c r="S68" s="3" t="str">
        <f t="shared" si="21"/>
        <v xml:space="preserve">Unknown, Other, or N/A; </v>
      </c>
      <c r="T68" s="182">
        <v>0</v>
      </c>
      <c r="U68" s="182">
        <v>0</v>
      </c>
      <c r="V68" s="182">
        <v>0</v>
      </c>
      <c r="W68" s="182">
        <v>0</v>
      </c>
      <c r="X68" s="182">
        <v>0</v>
      </c>
      <c r="Y68" s="182">
        <v>0</v>
      </c>
      <c r="Z68" s="182">
        <v>1</v>
      </c>
      <c r="AA68" s="4" t="str">
        <f t="shared" si="22"/>
        <v>Hijacked Updates</v>
      </c>
      <c r="AB68" s="4" t="str">
        <f t="shared" si="23"/>
        <v xml:space="preserve">Hijacked Updates; </v>
      </c>
      <c r="AC68" s="182">
        <v>0</v>
      </c>
      <c r="AD68" s="182">
        <v>1</v>
      </c>
      <c r="AE68" s="182">
        <v>0</v>
      </c>
      <c r="AF68" s="182">
        <v>0</v>
      </c>
      <c r="AG68" s="182">
        <v>0</v>
      </c>
      <c r="AH68" s="182">
        <v>0</v>
      </c>
      <c r="AI68" s="182">
        <v>0</v>
      </c>
      <c r="AJ68" s="182">
        <v>0</v>
      </c>
      <c r="AK68" s="182">
        <v>0</v>
      </c>
      <c r="AL68" s="182">
        <v>0</v>
      </c>
      <c r="AM68" s="182">
        <v>0</v>
      </c>
      <c r="AN68" s="182">
        <v>0</v>
      </c>
      <c r="AO68" s="4" t="str">
        <f t="shared" si="24"/>
        <v>N/A</v>
      </c>
      <c r="AP68" s="30" t="str">
        <f t="shared" si="25"/>
        <v xml:space="preserve">N/A; </v>
      </c>
      <c r="AQ68" s="182">
        <v>0</v>
      </c>
      <c r="AR68" s="182">
        <v>0</v>
      </c>
      <c r="AS68" s="182">
        <v>0</v>
      </c>
      <c r="AT68" s="182">
        <v>0</v>
      </c>
      <c r="AU68" s="182">
        <v>0</v>
      </c>
      <c r="AV68" s="182">
        <v>0</v>
      </c>
      <c r="AW68" s="182">
        <v>1</v>
      </c>
      <c r="AX68" s="3" t="str">
        <f t="shared" si="26"/>
        <v>Data Extraction</v>
      </c>
      <c r="AY68" s="4" t="str">
        <f t="shared" si="27"/>
        <v xml:space="preserve">Data Extraction; </v>
      </c>
      <c r="AZ68" s="182">
        <v>1</v>
      </c>
      <c r="BA68" s="182">
        <v>0</v>
      </c>
      <c r="BB68" s="182">
        <v>0</v>
      </c>
      <c r="BC68" s="182">
        <v>0</v>
      </c>
      <c r="BD68" s="182">
        <v>0</v>
      </c>
      <c r="BE68" s="182">
        <v>0</v>
      </c>
      <c r="BF68" s="182">
        <v>0</v>
      </c>
      <c r="BG68" s="182">
        <v>0</v>
      </c>
      <c r="BH68" s="182">
        <v>0</v>
      </c>
      <c r="BI68" s="182">
        <v>0</v>
      </c>
      <c r="BJ68" s="265" t="s">
        <v>1318</v>
      </c>
      <c r="BK68" s="266" t="s">
        <v>79</v>
      </c>
      <c r="BL68" s="146">
        <f t="shared" si="28"/>
        <v>2023</v>
      </c>
      <c r="BM68" s="62">
        <f t="shared" si="29"/>
        <v>1</v>
      </c>
      <c r="BN68" s="269">
        <v>2</v>
      </c>
      <c r="BO68" s="269">
        <v>3</v>
      </c>
      <c r="BP68" s="30">
        <f t="shared" si="17"/>
        <v>0</v>
      </c>
      <c r="BQ68" s="30">
        <v>5</v>
      </c>
    </row>
    <row r="69" spans="1:69" ht="16">
      <c r="A69" s="55">
        <v>43553</v>
      </c>
      <c r="B69" s="66" t="s">
        <v>606</v>
      </c>
      <c r="C69" s="56" t="s">
        <v>66</v>
      </c>
      <c r="D69" s="141" t="s">
        <v>607</v>
      </c>
      <c r="E69" s="57" t="s">
        <v>608</v>
      </c>
      <c r="F69" s="56" t="s">
        <v>609</v>
      </c>
      <c r="G69" s="56" t="s">
        <v>610</v>
      </c>
      <c r="H69" s="56" t="s">
        <v>611</v>
      </c>
      <c r="I69" s="25" t="str">
        <f t="shared" si="18"/>
        <v>Attacker Application</v>
      </c>
      <c r="J69" s="3" t="str">
        <f t="shared" si="19"/>
        <v xml:space="preserve">Attacker Application, </v>
      </c>
      <c r="K69" s="182">
        <v>0</v>
      </c>
      <c r="L69" s="182">
        <v>0</v>
      </c>
      <c r="M69" s="182">
        <v>0</v>
      </c>
      <c r="N69" s="182">
        <v>0</v>
      </c>
      <c r="O69" s="182">
        <v>0</v>
      </c>
      <c r="P69" s="182">
        <v>1</v>
      </c>
      <c r="Q69" s="182">
        <v>0</v>
      </c>
      <c r="R69" s="4" t="str">
        <f t="shared" si="20"/>
        <v>Stolen/Purchased Certificate</v>
      </c>
      <c r="S69" s="3" t="str">
        <f t="shared" si="21"/>
        <v xml:space="preserve">Stolen/Purchased Certificate; </v>
      </c>
      <c r="T69" s="183">
        <v>1</v>
      </c>
      <c r="U69" s="183">
        <v>0</v>
      </c>
      <c r="V69" s="183">
        <v>0</v>
      </c>
      <c r="W69" s="183">
        <v>0</v>
      </c>
      <c r="X69" s="183">
        <v>0</v>
      </c>
      <c r="Y69" s="183">
        <v>0</v>
      </c>
      <c r="Z69" s="183">
        <v>0</v>
      </c>
      <c r="AA69" s="4" t="str">
        <f t="shared" si="22"/>
        <v>Proprietary Application Store</v>
      </c>
      <c r="AB69" s="4" t="str">
        <f t="shared" si="23"/>
        <v xml:space="preserve">Proprietary Application Store; </v>
      </c>
      <c r="AC69" s="183">
        <v>0</v>
      </c>
      <c r="AD69" s="183">
        <v>0</v>
      </c>
      <c r="AE69" s="183">
        <v>1</v>
      </c>
      <c r="AF69" s="183">
        <v>0</v>
      </c>
      <c r="AG69" s="183">
        <v>0</v>
      </c>
      <c r="AH69" s="183">
        <v>0</v>
      </c>
      <c r="AI69" s="183">
        <v>0</v>
      </c>
      <c r="AJ69" s="183">
        <v>0</v>
      </c>
      <c r="AK69" s="183">
        <v>0</v>
      </c>
      <c r="AL69" s="183">
        <v>0</v>
      </c>
      <c r="AM69" s="183">
        <v>0</v>
      </c>
      <c r="AN69" s="183">
        <v>0</v>
      </c>
      <c r="AO69" s="4" t="str">
        <f t="shared" si="24"/>
        <v>N/A</v>
      </c>
      <c r="AP69" s="30" t="str">
        <f t="shared" si="25"/>
        <v xml:space="preserve">N/A; </v>
      </c>
      <c r="AQ69" s="182">
        <v>0</v>
      </c>
      <c r="AR69" s="182">
        <v>0</v>
      </c>
      <c r="AS69" s="182">
        <v>0</v>
      </c>
      <c r="AT69" s="182">
        <v>0</v>
      </c>
      <c r="AU69" s="182">
        <v>0</v>
      </c>
      <c r="AV69" s="182">
        <v>0</v>
      </c>
      <c r="AW69" s="182">
        <v>1</v>
      </c>
      <c r="AX69" s="3" t="str">
        <f t="shared" si="26"/>
        <v>Data Extraction; Backdoor Access; Remote Code Execution/Download</v>
      </c>
      <c r="AY69" s="4" t="str">
        <f t="shared" si="27"/>
        <v xml:space="preserve">Data Extraction; Backdoor Access; Remote Code Execution/Download; </v>
      </c>
      <c r="AZ69" s="182">
        <v>1</v>
      </c>
      <c r="BA69" s="182">
        <v>0</v>
      </c>
      <c r="BB69" s="182">
        <v>1</v>
      </c>
      <c r="BC69" s="182">
        <v>0</v>
      </c>
      <c r="BD69" s="182">
        <v>1</v>
      </c>
      <c r="BE69" s="182">
        <v>0</v>
      </c>
      <c r="BF69" s="182">
        <v>0</v>
      </c>
      <c r="BG69" s="182">
        <v>0</v>
      </c>
      <c r="BH69" s="182">
        <v>0</v>
      </c>
      <c r="BI69" s="182">
        <v>0</v>
      </c>
      <c r="BJ69" s="61" t="s">
        <v>612</v>
      </c>
      <c r="BK69" s="27" t="s">
        <v>292</v>
      </c>
      <c r="BL69" s="146">
        <f t="shared" si="28"/>
        <v>2019</v>
      </c>
      <c r="BM69" s="62">
        <f t="shared" si="29"/>
        <v>0</v>
      </c>
      <c r="BN69" s="268"/>
      <c r="BO69" s="268"/>
      <c r="BP69" s="30">
        <f t="shared" si="17"/>
        <v>1</v>
      </c>
      <c r="BQ69" s="30">
        <v>3</v>
      </c>
    </row>
    <row r="70" spans="1:69">
      <c r="A70" s="1">
        <v>42992</v>
      </c>
      <c r="B70" s="30" t="s">
        <v>373</v>
      </c>
      <c r="C70" s="2" t="s">
        <v>66</v>
      </c>
      <c r="D70" s="24" t="s">
        <v>374</v>
      </c>
      <c r="E70" s="43" t="s">
        <v>375</v>
      </c>
      <c r="F70" s="25" t="s">
        <v>376</v>
      </c>
      <c r="G70" s="25" t="s">
        <v>313</v>
      </c>
      <c r="H70" s="25" t="s">
        <v>85</v>
      </c>
      <c r="I70" s="25" t="str">
        <f t="shared" si="18"/>
        <v>Attacker Application</v>
      </c>
      <c r="J70" s="3" t="str">
        <f t="shared" si="19"/>
        <v xml:space="preserve">Attacker Application, </v>
      </c>
      <c r="K70" s="182">
        <v>0</v>
      </c>
      <c r="L70" s="182">
        <v>0</v>
      </c>
      <c r="M70" s="182">
        <v>0</v>
      </c>
      <c r="N70" s="182">
        <v>0</v>
      </c>
      <c r="O70" s="182">
        <v>0</v>
      </c>
      <c r="P70" s="182">
        <v>1</v>
      </c>
      <c r="Q70" s="182">
        <v>0</v>
      </c>
      <c r="R70" s="4" t="str">
        <f t="shared" si="20"/>
        <v>Self-signed/Unsigned</v>
      </c>
      <c r="S70" s="3" t="str">
        <f t="shared" si="21"/>
        <v xml:space="preserve">Self-signed/Unsigned; </v>
      </c>
      <c r="T70" s="183">
        <v>0</v>
      </c>
      <c r="U70" s="183">
        <v>0</v>
      </c>
      <c r="V70" s="183">
        <v>0</v>
      </c>
      <c r="W70" s="183">
        <v>0</v>
      </c>
      <c r="X70" s="183">
        <v>1</v>
      </c>
      <c r="Y70" s="183">
        <v>0</v>
      </c>
      <c r="Z70" s="183">
        <v>0</v>
      </c>
      <c r="AA70" s="4" t="str">
        <f t="shared" si="22"/>
        <v>Proprietary Application Store; 3rd Party Application Store</v>
      </c>
      <c r="AB70" s="4" t="str">
        <f t="shared" si="23"/>
        <v xml:space="preserve">Proprietary Application Store; 3rd Party Application Store; </v>
      </c>
      <c r="AC70" s="183">
        <v>0</v>
      </c>
      <c r="AD70" s="183">
        <v>0</v>
      </c>
      <c r="AE70" s="183">
        <v>1</v>
      </c>
      <c r="AF70" s="183">
        <v>1</v>
      </c>
      <c r="AG70" s="183">
        <v>0</v>
      </c>
      <c r="AH70" s="183">
        <v>0</v>
      </c>
      <c r="AI70" s="183">
        <v>0</v>
      </c>
      <c r="AJ70" s="183">
        <v>0</v>
      </c>
      <c r="AK70" s="183">
        <v>0</v>
      </c>
      <c r="AL70" s="183">
        <v>0</v>
      </c>
      <c r="AM70" s="183">
        <v>0</v>
      </c>
      <c r="AN70" s="183">
        <v>0</v>
      </c>
      <c r="AO70" s="4" t="str">
        <f t="shared" si="24"/>
        <v>N/A</v>
      </c>
      <c r="AP70" s="30" t="str">
        <f t="shared" si="25"/>
        <v xml:space="preserve">N/A; </v>
      </c>
      <c r="AQ70" s="182">
        <v>0</v>
      </c>
      <c r="AR70" s="182">
        <v>0</v>
      </c>
      <c r="AS70" s="182">
        <v>0</v>
      </c>
      <c r="AT70" s="182">
        <v>0</v>
      </c>
      <c r="AU70" s="182">
        <v>0</v>
      </c>
      <c r="AV70" s="182">
        <v>0</v>
      </c>
      <c r="AW70" s="182">
        <v>1</v>
      </c>
      <c r="AX70" s="3" t="str">
        <f t="shared" si="26"/>
        <v>Data Extraction; Remote Code Execution/Download; Payment Diversion</v>
      </c>
      <c r="AY70" s="4" t="str">
        <f t="shared" si="27"/>
        <v xml:space="preserve">Data Extraction; Remote Code Execution/Download; Payment Diversion; </v>
      </c>
      <c r="AZ70" s="183">
        <v>1</v>
      </c>
      <c r="BA70" s="183">
        <v>0</v>
      </c>
      <c r="BB70" s="183">
        <v>0</v>
      </c>
      <c r="BC70" s="183">
        <v>0</v>
      </c>
      <c r="BD70" s="183">
        <v>1</v>
      </c>
      <c r="BE70" s="183">
        <v>0</v>
      </c>
      <c r="BF70" s="183">
        <v>1</v>
      </c>
      <c r="BG70" s="183">
        <v>0</v>
      </c>
      <c r="BH70" s="183">
        <v>0</v>
      </c>
      <c r="BI70" s="183">
        <v>0</v>
      </c>
      <c r="BJ70" s="26" t="s">
        <v>79</v>
      </c>
      <c r="BK70" s="27" t="s">
        <v>86</v>
      </c>
      <c r="BL70" s="146">
        <f t="shared" si="28"/>
        <v>2017</v>
      </c>
      <c r="BM70" s="62">
        <f t="shared" si="29"/>
        <v>0</v>
      </c>
      <c r="BN70" s="232">
        <v>2</v>
      </c>
      <c r="BO70" s="232">
        <v>1</v>
      </c>
      <c r="BP70" s="30">
        <f t="shared" si="17"/>
        <v>2</v>
      </c>
      <c r="BQ70" s="30">
        <v>0</v>
      </c>
    </row>
    <row r="71" spans="1:69" ht="16">
      <c r="A71" s="55">
        <v>44602</v>
      </c>
      <c r="B71" s="135" t="s">
        <v>1222</v>
      </c>
      <c r="C71" s="128" t="s">
        <v>112</v>
      </c>
      <c r="D71" s="247" t="s">
        <v>1223</v>
      </c>
      <c r="E71" s="253" t="s">
        <v>1224</v>
      </c>
      <c r="F71" s="56" t="s">
        <v>1134</v>
      </c>
      <c r="G71" s="56" t="s">
        <v>435</v>
      </c>
      <c r="H71" s="56" t="s">
        <v>715</v>
      </c>
      <c r="I71" s="25" t="str">
        <f t="shared" si="18"/>
        <v>OSS</v>
      </c>
      <c r="J71" s="3" t="str">
        <f t="shared" si="19"/>
        <v xml:space="preserve">OSS, </v>
      </c>
      <c r="K71" s="182">
        <v>0</v>
      </c>
      <c r="L71" s="182">
        <v>0</v>
      </c>
      <c r="M71" s="182">
        <v>0</v>
      </c>
      <c r="N71" s="182">
        <v>0</v>
      </c>
      <c r="O71" s="182">
        <v>1</v>
      </c>
      <c r="P71" s="182">
        <v>0</v>
      </c>
      <c r="Q71" s="182">
        <v>0</v>
      </c>
      <c r="R71" s="4" t="str">
        <f t="shared" si="20"/>
        <v>Account Access</v>
      </c>
      <c r="S71" s="3" t="str">
        <f t="shared" si="21"/>
        <v xml:space="preserve">Account Access; </v>
      </c>
      <c r="T71" s="183">
        <v>0</v>
      </c>
      <c r="U71" s="183">
        <v>0</v>
      </c>
      <c r="V71" s="183">
        <v>0</v>
      </c>
      <c r="W71" s="183">
        <v>1</v>
      </c>
      <c r="X71" s="183">
        <v>0</v>
      </c>
      <c r="Y71" s="183">
        <v>0</v>
      </c>
      <c r="Z71" s="183">
        <v>0</v>
      </c>
      <c r="AA71" s="4" t="str">
        <f t="shared" si="22"/>
        <v>Open Source Dependency</v>
      </c>
      <c r="AB71" s="4" t="str">
        <f t="shared" si="23"/>
        <v xml:space="preserve">Open Source Dependency; </v>
      </c>
      <c r="AC71" s="183">
        <v>0</v>
      </c>
      <c r="AD71" s="183">
        <v>0</v>
      </c>
      <c r="AE71" s="183">
        <v>0</v>
      </c>
      <c r="AF71" s="183">
        <v>0</v>
      </c>
      <c r="AG71" s="183">
        <v>1</v>
      </c>
      <c r="AH71" s="183">
        <v>0</v>
      </c>
      <c r="AI71" s="183">
        <v>0</v>
      </c>
      <c r="AJ71" s="183">
        <v>0</v>
      </c>
      <c r="AK71" s="183">
        <v>0</v>
      </c>
      <c r="AL71" s="183">
        <v>0</v>
      </c>
      <c r="AM71" s="183">
        <v>0</v>
      </c>
      <c r="AN71" s="183">
        <v>0</v>
      </c>
      <c r="AO71" s="4" t="str">
        <f t="shared" si="24"/>
        <v>Credential Theft</v>
      </c>
      <c r="AP71" s="30" t="str">
        <f t="shared" si="25"/>
        <v xml:space="preserve">Credential Theft; </v>
      </c>
      <c r="AQ71" s="182">
        <v>1</v>
      </c>
      <c r="AR71" s="183">
        <v>0</v>
      </c>
      <c r="AS71" s="183">
        <v>0</v>
      </c>
      <c r="AT71" s="183">
        <v>0</v>
      </c>
      <c r="AU71" s="183">
        <v>0</v>
      </c>
      <c r="AV71" s="183">
        <v>0</v>
      </c>
      <c r="AW71" s="183">
        <v>0</v>
      </c>
      <c r="AX71" s="3" t="str">
        <f t="shared" si="26"/>
        <v>Unknown or Other</v>
      </c>
      <c r="AY71" s="4" t="str">
        <f t="shared" si="27"/>
        <v xml:space="preserve">Unknown or Other; </v>
      </c>
      <c r="AZ71" s="182">
        <v>0</v>
      </c>
      <c r="BA71" s="182">
        <v>0</v>
      </c>
      <c r="BB71" s="182">
        <v>0</v>
      </c>
      <c r="BC71" s="182">
        <v>0</v>
      </c>
      <c r="BD71" s="182">
        <v>0</v>
      </c>
      <c r="BE71" s="182">
        <v>0</v>
      </c>
      <c r="BF71" s="182">
        <v>0</v>
      </c>
      <c r="BG71" s="182">
        <v>0</v>
      </c>
      <c r="BH71" s="182">
        <v>0</v>
      </c>
      <c r="BI71" s="182">
        <v>1</v>
      </c>
      <c r="BJ71" s="61" t="s">
        <v>45</v>
      </c>
      <c r="BK71" s="62" t="s">
        <v>45</v>
      </c>
      <c r="BL71" s="146">
        <f t="shared" si="28"/>
        <v>2022</v>
      </c>
      <c r="BM71" s="62">
        <f t="shared" si="29"/>
        <v>0</v>
      </c>
      <c r="BN71" s="269">
        <v>2</v>
      </c>
      <c r="BO71" s="272">
        <v>1</v>
      </c>
      <c r="BP71" s="30">
        <f t="shared" si="17"/>
        <v>0</v>
      </c>
      <c r="BQ71" s="30">
        <v>5</v>
      </c>
    </row>
    <row r="72" spans="1:69" ht="16">
      <c r="A72" s="55">
        <v>44690</v>
      </c>
      <c r="B72" s="135" t="s">
        <v>1339</v>
      </c>
      <c r="C72" s="128" t="s">
        <v>66</v>
      </c>
      <c r="D72" s="247" t="s">
        <v>1340</v>
      </c>
      <c r="E72" s="253" t="s">
        <v>1341</v>
      </c>
      <c r="F72" s="128" t="s">
        <v>1342</v>
      </c>
      <c r="G72" s="56" t="s">
        <v>829</v>
      </c>
      <c r="H72" s="128" t="s">
        <v>1343</v>
      </c>
      <c r="I72" s="25" t="str">
        <f t="shared" si="18"/>
        <v>3rd Party Application</v>
      </c>
      <c r="J72" s="3" t="str">
        <f t="shared" si="19"/>
        <v xml:space="preserve">3rd Party Application, </v>
      </c>
      <c r="K72" s="182">
        <v>0</v>
      </c>
      <c r="L72" s="182">
        <v>0</v>
      </c>
      <c r="M72" s="182">
        <v>1</v>
      </c>
      <c r="N72" s="182">
        <v>0</v>
      </c>
      <c r="O72" s="182">
        <v>0</v>
      </c>
      <c r="P72" s="182">
        <v>0</v>
      </c>
      <c r="Q72" s="182">
        <v>0</v>
      </c>
      <c r="R72" s="4" t="str">
        <f t="shared" si="20"/>
        <v>Unknown, Other, or N/A</v>
      </c>
      <c r="S72" s="3" t="str">
        <f t="shared" si="21"/>
        <v xml:space="preserve">Unknown, Other, or N/A; </v>
      </c>
      <c r="T72" s="182">
        <v>0</v>
      </c>
      <c r="U72" s="182">
        <v>0</v>
      </c>
      <c r="V72" s="182">
        <v>0</v>
      </c>
      <c r="W72" s="182">
        <v>0</v>
      </c>
      <c r="X72" s="182">
        <v>0</v>
      </c>
      <c r="Y72" s="182">
        <v>0</v>
      </c>
      <c r="Z72" s="182">
        <v>1</v>
      </c>
      <c r="AA72" s="4" t="str">
        <f t="shared" si="22"/>
        <v>Supply Chain Service Provider</v>
      </c>
      <c r="AB72" s="4" t="str">
        <f t="shared" si="23"/>
        <v xml:space="preserve">Supply Chain Service Provider; </v>
      </c>
      <c r="AC72" s="182">
        <v>0</v>
      </c>
      <c r="AD72" s="182">
        <v>0</v>
      </c>
      <c r="AE72" s="182">
        <v>0</v>
      </c>
      <c r="AF72" s="182">
        <v>0</v>
      </c>
      <c r="AG72" s="182">
        <v>0</v>
      </c>
      <c r="AH72" s="182">
        <v>0</v>
      </c>
      <c r="AI72" s="182">
        <v>0</v>
      </c>
      <c r="AJ72" s="182">
        <v>0</v>
      </c>
      <c r="AK72" s="182">
        <v>0</v>
      </c>
      <c r="AL72" s="182">
        <v>0</v>
      </c>
      <c r="AM72" s="182">
        <v>1</v>
      </c>
      <c r="AN72" s="182">
        <v>0</v>
      </c>
      <c r="AO72" s="4" t="str">
        <f t="shared" si="24"/>
        <v>N/A</v>
      </c>
      <c r="AP72" s="30" t="str">
        <f t="shared" si="25"/>
        <v xml:space="preserve">N/A; </v>
      </c>
      <c r="AQ72" s="182">
        <v>0</v>
      </c>
      <c r="AR72" s="182">
        <v>0</v>
      </c>
      <c r="AS72" s="182">
        <v>0</v>
      </c>
      <c r="AT72" s="182">
        <v>0</v>
      </c>
      <c r="AU72" s="182">
        <v>0</v>
      </c>
      <c r="AV72" s="182">
        <v>0</v>
      </c>
      <c r="AW72" s="182">
        <v>1</v>
      </c>
      <c r="AX72" s="3" t="str">
        <f t="shared" si="26"/>
        <v>Remote Code Execution/Download</v>
      </c>
      <c r="AY72" s="4" t="str">
        <f t="shared" si="27"/>
        <v xml:space="preserve">Remote Code Execution/Download; </v>
      </c>
      <c r="AZ72" s="182">
        <v>0</v>
      </c>
      <c r="BA72" s="182">
        <v>0</v>
      </c>
      <c r="BB72" s="182">
        <v>0</v>
      </c>
      <c r="BC72" s="182">
        <v>0</v>
      </c>
      <c r="BD72" s="182">
        <v>1</v>
      </c>
      <c r="BE72" s="182">
        <v>0</v>
      </c>
      <c r="BF72" s="182">
        <v>0</v>
      </c>
      <c r="BG72" s="182">
        <v>0</v>
      </c>
      <c r="BH72" s="182">
        <v>0</v>
      </c>
      <c r="BI72" s="182">
        <v>0</v>
      </c>
      <c r="BJ72" s="265" t="s">
        <v>45</v>
      </c>
      <c r="BK72" s="267" t="s">
        <v>45</v>
      </c>
      <c r="BL72" s="146">
        <f t="shared" si="28"/>
        <v>2022</v>
      </c>
      <c r="BM72" s="62">
        <f t="shared" si="29"/>
        <v>1</v>
      </c>
      <c r="BN72" s="269">
        <v>3</v>
      </c>
      <c r="BO72" s="269">
        <v>3</v>
      </c>
      <c r="BP72" s="30">
        <f t="shared" si="17"/>
        <v>0</v>
      </c>
      <c r="BQ72" s="30">
        <v>5</v>
      </c>
    </row>
    <row r="73" spans="1:69" ht="16">
      <c r="A73" s="241">
        <v>44036</v>
      </c>
      <c r="B73" s="149" t="s">
        <v>825</v>
      </c>
      <c r="C73" s="2" t="s">
        <v>112</v>
      </c>
      <c r="D73" s="248" t="s">
        <v>826</v>
      </c>
      <c r="E73" s="258" t="s">
        <v>827</v>
      </c>
      <c r="F73" s="128" t="s">
        <v>828</v>
      </c>
      <c r="G73" s="128" t="s">
        <v>829</v>
      </c>
      <c r="H73" s="128" t="s">
        <v>830</v>
      </c>
      <c r="I73" s="25" t="str">
        <f t="shared" si="18"/>
        <v>3rd Party Application</v>
      </c>
      <c r="J73" s="3" t="str">
        <f t="shared" si="19"/>
        <v xml:space="preserve">3rd Party Application, </v>
      </c>
      <c r="K73" s="182">
        <v>0</v>
      </c>
      <c r="L73" s="182">
        <v>0</v>
      </c>
      <c r="M73" s="182">
        <v>1</v>
      </c>
      <c r="N73" s="182">
        <v>0</v>
      </c>
      <c r="O73" s="182">
        <v>0</v>
      </c>
      <c r="P73" s="182">
        <v>0</v>
      </c>
      <c r="Q73" s="182">
        <v>0</v>
      </c>
      <c r="R73" s="4" t="str">
        <f t="shared" si="20"/>
        <v>Unknown, Other, or N/A</v>
      </c>
      <c r="S73" s="3" t="str">
        <f t="shared" si="21"/>
        <v xml:space="preserve">Unknown, Other, or N/A; </v>
      </c>
      <c r="T73" s="183">
        <v>0</v>
      </c>
      <c r="U73" s="183">
        <v>0</v>
      </c>
      <c r="V73" s="183">
        <v>0</v>
      </c>
      <c r="W73" s="183">
        <v>0</v>
      </c>
      <c r="X73" s="183">
        <v>0</v>
      </c>
      <c r="Y73" s="183">
        <v>0</v>
      </c>
      <c r="Z73" s="183">
        <v>1</v>
      </c>
      <c r="AA73" s="4" t="str">
        <f t="shared" si="22"/>
        <v>Supply Chain Service Provider</v>
      </c>
      <c r="AB73" s="4" t="str">
        <f t="shared" si="23"/>
        <v xml:space="preserve">Supply Chain Service Provider; </v>
      </c>
      <c r="AC73" s="183">
        <v>0</v>
      </c>
      <c r="AD73" s="183">
        <v>0</v>
      </c>
      <c r="AE73" s="183">
        <v>0</v>
      </c>
      <c r="AF73" s="183">
        <v>0</v>
      </c>
      <c r="AG73" s="183">
        <v>0</v>
      </c>
      <c r="AH73" s="183">
        <v>0</v>
      </c>
      <c r="AI73" s="183">
        <v>0</v>
      </c>
      <c r="AJ73" s="183">
        <v>0</v>
      </c>
      <c r="AK73" s="183">
        <v>0</v>
      </c>
      <c r="AL73" s="183">
        <v>0</v>
      </c>
      <c r="AM73" s="183">
        <v>1</v>
      </c>
      <c r="AN73" s="183">
        <v>0</v>
      </c>
      <c r="AO73" s="4" t="str">
        <f t="shared" si="24"/>
        <v>Credential Theft; Code Injection</v>
      </c>
      <c r="AP73" s="30" t="str">
        <f t="shared" si="25"/>
        <v xml:space="preserve">Credential Theft; Code Injection; </v>
      </c>
      <c r="AQ73" s="182">
        <v>1</v>
      </c>
      <c r="AR73" s="182">
        <v>0</v>
      </c>
      <c r="AS73" s="182">
        <v>0</v>
      </c>
      <c r="AT73" s="182">
        <v>0</v>
      </c>
      <c r="AU73" s="182">
        <v>0</v>
      </c>
      <c r="AV73" s="182">
        <v>1</v>
      </c>
      <c r="AW73" s="182">
        <v>0</v>
      </c>
      <c r="AX73" s="3" t="str">
        <f t="shared" si="26"/>
        <v>Data Extraction; Backdoor Access; Remote Code Execution/Download; Data Damage</v>
      </c>
      <c r="AY73" s="4" t="str">
        <f t="shared" si="27"/>
        <v xml:space="preserve">Data Extraction; Backdoor Access; Remote Code Execution/Download; Data Damage; </v>
      </c>
      <c r="AZ73" s="182">
        <v>1</v>
      </c>
      <c r="BA73" s="182">
        <v>0</v>
      </c>
      <c r="BB73" s="182">
        <v>1</v>
      </c>
      <c r="BC73" s="182">
        <v>0</v>
      </c>
      <c r="BD73" s="182">
        <v>1</v>
      </c>
      <c r="BE73" s="182">
        <v>0</v>
      </c>
      <c r="BF73" s="182">
        <v>0</v>
      </c>
      <c r="BG73" s="182">
        <v>0</v>
      </c>
      <c r="BH73" s="182">
        <v>1</v>
      </c>
      <c r="BI73" s="182">
        <v>0</v>
      </c>
      <c r="BJ73" s="26" t="s">
        <v>45</v>
      </c>
      <c r="BK73" s="27" t="s">
        <v>45</v>
      </c>
      <c r="BL73" s="146">
        <f t="shared" si="28"/>
        <v>2020</v>
      </c>
      <c r="BM73" s="62">
        <f t="shared" si="29"/>
        <v>1</v>
      </c>
      <c r="BN73" s="268">
        <v>3</v>
      </c>
      <c r="BO73" s="268">
        <v>2</v>
      </c>
      <c r="BP73" s="30">
        <f t="shared" si="17"/>
        <v>0</v>
      </c>
      <c r="BQ73" s="30">
        <v>2</v>
      </c>
    </row>
    <row r="74" spans="1:69">
      <c r="A74" s="6">
        <v>43045</v>
      </c>
      <c r="B74" s="30" t="s">
        <v>387</v>
      </c>
      <c r="C74" s="7" t="s">
        <v>66</v>
      </c>
      <c r="D74" s="24" t="s">
        <v>388</v>
      </c>
      <c r="E74" s="69" t="s">
        <v>389</v>
      </c>
      <c r="F74" s="25" t="s">
        <v>83</v>
      </c>
      <c r="G74" s="25" t="s">
        <v>313</v>
      </c>
      <c r="H74" s="25" t="s">
        <v>85</v>
      </c>
      <c r="I74" s="25" t="str">
        <f t="shared" si="18"/>
        <v>Attacker Application</v>
      </c>
      <c r="J74" s="3" t="str">
        <f t="shared" si="19"/>
        <v xml:space="preserve">Attacker Application, </v>
      </c>
      <c r="K74" s="182">
        <v>0</v>
      </c>
      <c r="L74" s="182">
        <v>0</v>
      </c>
      <c r="M74" s="182">
        <v>0</v>
      </c>
      <c r="N74" s="182">
        <v>0</v>
      </c>
      <c r="O74" s="182">
        <v>0</v>
      </c>
      <c r="P74" s="182">
        <v>1</v>
      </c>
      <c r="Q74" s="182">
        <v>0</v>
      </c>
      <c r="R74" s="4" t="str">
        <f t="shared" si="20"/>
        <v>Self-signed/Unsigned</v>
      </c>
      <c r="S74" s="3" t="str">
        <f t="shared" si="21"/>
        <v xml:space="preserve">Self-signed/Unsigned; </v>
      </c>
      <c r="T74" s="183">
        <v>0</v>
      </c>
      <c r="U74" s="183">
        <v>0</v>
      </c>
      <c r="V74" s="183">
        <v>0</v>
      </c>
      <c r="W74" s="183">
        <v>0</v>
      </c>
      <c r="X74" s="183">
        <v>1</v>
      </c>
      <c r="Y74" s="183">
        <v>0</v>
      </c>
      <c r="Z74" s="183">
        <v>0</v>
      </c>
      <c r="AA74" s="4" t="str">
        <f t="shared" si="22"/>
        <v>Typosquatting; Proprietary Application Store</v>
      </c>
      <c r="AB74" s="4" t="str">
        <f t="shared" si="23"/>
        <v xml:space="preserve">Typosquatting; Proprietary Application Store; </v>
      </c>
      <c r="AC74" s="183">
        <v>1</v>
      </c>
      <c r="AD74" s="183">
        <v>0</v>
      </c>
      <c r="AE74" s="183">
        <v>1</v>
      </c>
      <c r="AF74" s="183">
        <v>0</v>
      </c>
      <c r="AG74" s="183">
        <v>0</v>
      </c>
      <c r="AH74" s="183">
        <v>0</v>
      </c>
      <c r="AI74" s="183">
        <v>0</v>
      </c>
      <c r="AJ74" s="183">
        <v>0</v>
      </c>
      <c r="AK74" s="183">
        <v>0</v>
      </c>
      <c r="AL74" s="183">
        <v>0</v>
      </c>
      <c r="AM74" s="183">
        <v>0</v>
      </c>
      <c r="AN74" s="183">
        <v>0</v>
      </c>
      <c r="AO74" s="4" t="str">
        <f t="shared" si="24"/>
        <v>N/A</v>
      </c>
      <c r="AP74" s="30" t="str">
        <f t="shared" si="25"/>
        <v xml:space="preserve">N/A; </v>
      </c>
      <c r="AQ74" s="182">
        <v>0</v>
      </c>
      <c r="AR74" s="182">
        <v>0</v>
      </c>
      <c r="AS74" s="182">
        <v>0</v>
      </c>
      <c r="AT74" s="182">
        <v>0</v>
      </c>
      <c r="AU74" s="182">
        <v>0</v>
      </c>
      <c r="AV74" s="182">
        <v>0</v>
      </c>
      <c r="AW74" s="182">
        <v>1</v>
      </c>
      <c r="AX74" s="3" t="str">
        <f t="shared" si="26"/>
        <v>Data Extraction; Adware</v>
      </c>
      <c r="AY74" s="4" t="str">
        <f t="shared" si="27"/>
        <v xml:space="preserve">Data Extraction; Adware; </v>
      </c>
      <c r="AZ74" s="183">
        <v>1</v>
      </c>
      <c r="BA74" s="183">
        <v>0</v>
      </c>
      <c r="BB74" s="183">
        <v>0</v>
      </c>
      <c r="BC74" s="183">
        <v>0</v>
      </c>
      <c r="BD74" s="183">
        <v>0</v>
      </c>
      <c r="BE74" s="183">
        <v>1</v>
      </c>
      <c r="BF74" s="183">
        <v>0</v>
      </c>
      <c r="BG74" s="183">
        <v>0</v>
      </c>
      <c r="BH74" s="183">
        <v>0</v>
      </c>
      <c r="BI74" s="183">
        <v>0</v>
      </c>
      <c r="BJ74" s="26" t="s">
        <v>79</v>
      </c>
      <c r="BK74" s="27" t="s">
        <v>86</v>
      </c>
      <c r="BL74" s="146">
        <f t="shared" si="28"/>
        <v>2017</v>
      </c>
      <c r="BM74" s="62">
        <f t="shared" si="29"/>
        <v>0</v>
      </c>
      <c r="BN74" s="232">
        <v>2</v>
      </c>
      <c r="BO74" s="232">
        <v>1</v>
      </c>
      <c r="BP74" s="30">
        <f t="shared" si="17"/>
        <v>1</v>
      </c>
      <c r="BQ74" s="30">
        <v>0</v>
      </c>
    </row>
    <row r="75" spans="1:69" ht="16">
      <c r="A75" s="55">
        <v>44068</v>
      </c>
      <c r="B75" s="66" t="s">
        <v>843</v>
      </c>
      <c r="C75" s="2" t="s">
        <v>66</v>
      </c>
      <c r="D75" s="24" t="s">
        <v>844</v>
      </c>
      <c r="E75" s="57" t="s">
        <v>845</v>
      </c>
      <c r="F75" s="25" t="s">
        <v>846</v>
      </c>
      <c r="G75" s="25" t="s">
        <v>435</v>
      </c>
      <c r="H75" s="25" t="s">
        <v>847</v>
      </c>
      <c r="I75" s="25" t="str">
        <f t="shared" si="18"/>
        <v>OSS, Attacker Application</v>
      </c>
      <c r="J75" s="3" t="str">
        <f t="shared" si="19"/>
        <v xml:space="preserve">OSS, Attacker Application, </v>
      </c>
      <c r="K75" s="182">
        <v>0</v>
      </c>
      <c r="L75" s="182">
        <v>0</v>
      </c>
      <c r="M75" s="182">
        <v>0</v>
      </c>
      <c r="N75" s="182">
        <v>0</v>
      </c>
      <c r="O75" s="182">
        <v>1</v>
      </c>
      <c r="P75" s="182">
        <v>1</v>
      </c>
      <c r="Q75" s="182">
        <v>0</v>
      </c>
      <c r="R75" s="4" t="str">
        <f t="shared" si="20"/>
        <v>Self-signed/Unsigned</v>
      </c>
      <c r="S75" s="3" t="str">
        <f t="shared" si="21"/>
        <v xml:space="preserve">Self-signed/Unsigned; </v>
      </c>
      <c r="T75" s="183">
        <v>0</v>
      </c>
      <c r="U75" s="183">
        <v>0</v>
      </c>
      <c r="V75" s="183">
        <v>0</v>
      </c>
      <c r="W75" s="183">
        <v>0</v>
      </c>
      <c r="X75" s="183">
        <v>1</v>
      </c>
      <c r="Y75" s="183">
        <v>0</v>
      </c>
      <c r="Z75" s="183">
        <v>0</v>
      </c>
      <c r="AA75" s="4" t="str">
        <f t="shared" si="22"/>
        <v>Typosquatting; Open Source Dependency; Direct Download</v>
      </c>
      <c r="AB75" s="4" t="str">
        <f t="shared" si="23"/>
        <v xml:space="preserve">Typosquatting; Open Source Dependency; Direct Download; </v>
      </c>
      <c r="AC75" s="183">
        <v>1</v>
      </c>
      <c r="AD75" s="183">
        <v>0</v>
      </c>
      <c r="AE75" s="183">
        <v>0</v>
      </c>
      <c r="AF75" s="183">
        <v>0</v>
      </c>
      <c r="AG75" s="183">
        <v>1</v>
      </c>
      <c r="AH75" s="183">
        <v>0</v>
      </c>
      <c r="AI75" s="183">
        <v>0</v>
      </c>
      <c r="AJ75" s="183">
        <v>1</v>
      </c>
      <c r="AK75" s="183">
        <v>0</v>
      </c>
      <c r="AL75" s="183">
        <v>0</v>
      </c>
      <c r="AM75" s="183">
        <v>0</v>
      </c>
      <c r="AN75" s="183">
        <v>0</v>
      </c>
      <c r="AO75" s="4" t="str">
        <f t="shared" si="24"/>
        <v>N/A</v>
      </c>
      <c r="AP75" s="30" t="str">
        <f t="shared" si="25"/>
        <v xml:space="preserve">N/A; </v>
      </c>
      <c r="AQ75" s="182">
        <v>0</v>
      </c>
      <c r="AR75" s="182">
        <v>0</v>
      </c>
      <c r="AS75" s="182">
        <v>0</v>
      </c>
      <c r="AT75" s="182">
        <v>0</v>
      </c>
      <c r="AU75" s="182">
        <v>0</v>
      </c>
      <c r="AV75" s="182">
        <v>0</v>
      </c>
      <c r="AW75" s="182">
        <v>1</v>
      </c>
      <c r="AX75" s="3" t="str">
        <f t="shared" si="26"/>
        <v>Data Extraction</v>
      </c>
      <c r="AY75" s="4" t="str">
        <f t="shared" si="27"/>
        <v xml:space="preserve">Data Extraction; </v>
      </c>
      <c r="AZ75" s="182">
        <v>1</v>
      </c>
      <c r="BA75" s="182">
        <v>0</v>
      </c>
      <c r="BB75" s="182">
        <v>0</v>
      </c>
      <c r="BC75" s="182">
        <v>0</v>
      </c>
      <c r="BD75" s="182">
        <v>0</v>
      </c>
      <c r="BE75" s="182">
        <v>0</v>
      </c>
      <c r="BF75" s="182">
        <v>0</v>
      </c>
      <c r="BG75" s="182">
        <v>0</v>
      </c>
      <c r="BH75" s="182">
        <v>0</v>
      </c>
      <c r="BI75" s="182">
        <v>0</v>
      </c>
      <c r="BJ75" s="26" t="s">
        <v>79</v>
      </c>
      <c r="BK75" s="27" t="s">
        <v>79</v>
      </c>
      <c r="BL75" s="146">
        <f t="shared" si="28"/>
        <v>2020</v>
      </c>
      <c r="BM75" s="62">
        <f t="shared" si="29"/>
        <v>0</v>
      </c>
      <c r="BN75" s="232">
        <v>2</v>
      </c>
      <c r="BO75" s="232">
        <v>1</v>
      </c>
      <c r="BP75" s="30">
        <f t="shared" si="17"/>
        <v>0</v>
      </c>
      <c r="BQ75" s="30">
        <v>1</v>
      </c>
    </row>
    <row r="76" spans="1:69" ht="16">
      <c r="A76" s="55">
        <v>44817</v>
      </c>
      <c r="B76" s="135" t="s">
        <v>1306</v>
      </c>
      <c r="C76" s="128" t="s">
        <v>66</v>
      </c>
      <c r="D76" s="145" t="s">
        <v>1307</v>
      </c>
      <c r="E76" s="253" t="s">
        <v>1308</v>
      </c>
      <c r="F76" s="128" t="s">
        <v>1309</v>
      </c>
      <c r="G76" s="128" t="s">
        <v>1310</v>
      </c>
      <c r="H76" s="128" t="s">
        <v>1311</v>
      </c>
      <c r="I76" s="25" t="str">
        <f t="shared" si="18"/>
        <v>3rd Party Application</v>
      </c>
      <c r="J76" s="3" t="str">
        <f t="shared" si="19"/>
        <v xml:space="preserve">3rd Party Application, </v>
      </c>
      <c r="K76" s="182">
        <v>0</v>
      </c>
      <c r="L76" s="182">
        <v>0</v>
      </c>
      <c r="M76" s="182">
        <v>1</v>
      </c>
      <c r="N76" s="182">
        <v>0</v>
      </c>
      <c r="O76" s="182">
        <v>0</v>
      </c>
      <c r="P76" s="182">
        <v>0</v>
      </c>
      <c r="Q76" s="182">
        <v>0</v>
      </c>
      <c r="R76" s="4" t="str">
        <f t="shared" si="20"/>
        <v>Unknown, Other, or N/A</v>
      </c>
      <c r="S76" s="3" t="str">
        <f t="shared" si="21"/>
        <v xml:space="preserve">Unknown, Other, or N/A; </v>
      </c>
      <c r="T76" s="182">
        <v>0</v>
      </c>
      <c r="U76" s="182">
        <v>0</v>
      </c>
      <c r="V76" s="182">
        <v>0</v>
      </c>
      <c r="W76" s="182">
        <v>0</v>
      </c>
      <c r="X76" s="182">
        <v>0</v>
      </c>
      <c r="Y76" s="182">
        <v>0</v>
      </c>
      <c r="Z76" s="182">
        <v>1</v>
      </c>
      <c r="AA76" s="4" t="str">
        <f t="shared" si="22"/>
        <v>Direct Download; Supply Chain Service Provider</v>
      </c>
      <c r="AB76" s="4" t="str">
        <f t="shared" si="23"/>
        <v xml:space="preserve">Direct Download; Supply Chain Service Provider; </v>
      </c>
      <c r="AC76" s="182">
        <v>0</v>
      </c>
      <c r="AD76" s="182">
        <v>0</v>
      </c>
      <c r="AE76" s="182">
        <v>0</v>
      </c>
      <c r="AF76" s="182">
        <v>0</v>
      </c>
      <c r="AG76" s="182">
        <v>0</v>
      </c>
      <c r="AH76" s="182">
        <v>0</v>
      </c>
      <c r="AI76" s="182">
        <v>0</v>
      </c>
      <c r="AJ76" s="182">
        <v>1</v>
      </c>
      <c r="AK76" s="182">
        <v>0</v>
      </c>
      <c r="AL76" s="182">
        <v>0</v>
      </c>
      <c r="AM76" s="182">
        <v>1</v>
      </c>
      <c r="AN76" s="182">
        <v>0</v>
      </c>
      <c r="AO76" s="4" t="str">
        <f t="shared" si="24"/>
        <v>N/A</v>
      </c>
      <c r="AP76" s="30" t="str">
        <f t="shared" si="25"/>
        <v xml:space="preserve">N/A; </v>
      </c>
      <c r="AQ76" s="182">
        <v>0</v>
      </c>
      <c r="AR76" s="182">
        <v>0</v>
      </c>
      <c r="AS76" s="182">
        <v>0</v>
      </c>
      <c r="AT76" s="182">
        <v>0</v>
      </c>
      <c r="AU76" s="182">
        <v>0</v>
      </c>
      <c r="AV76" s="182">
        <v>0</v>
      </c>
      <c r="AW76" s="182">
        <v>1</v>
      </c>
      <c r="AX76" s="3" t="str">
        <f t="shared" si="26"/>
        <v>Data Extraction; Backdoor Access; Remote Code Execution/Download</v>
      </c>
      <c r="AY76" s="4" t="str">
        <f t="shared" si="27"/>
        <v xml:space="preserve">Data Extraction; Backdoor Access; Remote Code Execution/Download; </v>
      </c>
      <c r="AZ76" s="182">
        <v>1</v>
      </c>
      <c r="BA76" s="182">
        <v>0</v>
      </c>
      <c r="BB76" s="182">
        <v>1</v>
      </c>
      <c r="BC76" s="182">
        <v>0</v>
      </c>
      <c r="BD76" s="182">
        <v>1</v>
      </c>
      <c r="BE76" s="182">
        <v>0</v>
      </c>
      <c r="BF76" s="182">
        <v>0</v>
      </c>
      <c r="BG76" s="182">
        <v>0</v>
      </c>
      <c r="BH76" s="182">
        <v>0</v>
      </c>
      <c r="BI76" s="182">
        <v>0</v>
      </c>
      <c r="BJ76" s="265" t="s">
        <v>79</v>
      </c>
      <c r="BK76" s="267" t="s">
        <v>79</v>
      </c>
      <c r="BL76" s="146">
        <f t="shared" si="28"/>
        <v>2022</v>
      </c>
      <c r="BM76" s="62">
        <f t="shared" si="29"/>
        <v>1</v>
      </c>
      <c r="BN76" s="269">
        <v>3</v>
      </c>
      <c r="BO76" s="269">
        <v>2</v>
      </c>
      <c r="BP76" s="30">
        <f t="shared" si="17"/>
        <v>0</v>
      </c>
      <c r="BQ76" s="30">
        <v>5</v>
      </c>
    </row>
    <row r="77" spans="1:69" ht="16">
      <c r="A77" s="55">
        <v>44652</v>
      </c>
      <c r="B77" s="135" t="s">
        <v>1239</v>
      </c>
      <c r="C77" s="128" t="s">
        <v>66</v>
      </c>
      <c r="D77" s="247" t="s">
        <v>1240</v>
      </c>
      <c r="E77" s="253" t="s">
        <v>1241</v>
      </c>
      <c r="F77" s="56" t="s">
        <v>1058</v>
      </c>
      <c r="G77" s="56" t="s">
        <v>435</v>
      </c>
      <c r="H77" s="56" t="s">
        <v>1242</v>
      </c>
      <c r="I77" s="25" t="str">
        <f t="shared" si="18"/>
        <v>OSS</v>
      </c>
      <c r="J77" s="3" t="str">
        <f t="shared" si="19"/>
        <v xml:space="preserve">OSS, </v>
      </c>
      <c r="K77" s="182">
        <v>0</v>
      </c>
      <c r="L77" s="182">
        <v>0</v>
      </c>
      <c r="M77" s="182">
        <v>0</v>
      </c>
      <c r="N77" s="182">
        <v>0</v>
      </c>
      <c r="O77" s="182">
        <v>1</v>
      </c>
      <c r="P77" s="182">
        <v>0</v>
      </c>
      <c r="Q77" s="182">
        <v>0</v>
      </c>
      <c r="R77" s="4" t="str">
        <f t="shared" si="20"/>
        <v>Self-signed/Unsigned</v>
      </c>
      <c r="S77" s="3" t="str">
        <f t="shared" si="21"/>
        <v xml:space="preserve">Self-signed/Unsigned; </v>
      </c>
      <c r="T77" s="183">
        <v>0</v>
      </c>
      <c r="U77" s="183">
        <v>0</v>
      </c>
      <c r="V77" s="183">
        <v>0</v>
      </c>
      <c r="W77" s="183">
        <v>0</v>
      </c>
      <c r="X77" s="183">
        <v>1</v>
      </c>
      <c r="Y77" s="183">
        <v>0</v>
      </c>
      <c r="Z77" s="183">
        <v>0</v>
      </c>
      <c r="AA77" s="4" t="str">
        <f t="shared" si="22"/>
        <v>Open Source Dependency; Direct Download</v>
      </c>
      <c r="AB77" s="4" t="str">
        <f t="shared" si="23"/>
        <v xml:space="preserve">Open Source Dependency; Direct Download; </v>
      </c>
      <c r="AC77" s="183">
        <v>0</v>
      </c>
      <c r="AD77" s="183">
        <v>0</v>
      </c>
      <c r="AE77" s="183">
        <v>0</v>
      </c>
      <c r="AF77" s="183">
        <v>0</v>
      </c>
      <c r="AG77" s="183">
        <v>1</v>
      </c>
      <c r="AH77" s="183">
        <v>0</v>
      </c>
      <c r="AI77" s="183">
        <v>0</v>
      </c>
      <c r="AJ77" s="183">
        <v>1</v>
      </c>
      <c r="AK77" s="183">
        <v>0</v>
      </c>
      <c r="AL77" s="183">
        <v>0</v>
      </c>
      <c r="AM77" s="183">
        <v>0</v>
      </c>
      <c r="AN77" s="183">
        <v>0</v>
      </c>
      <c r="AO77" s="4" t="str">
        <f t="shared" si="24"/>
        <v>N/A</v>
      </c>
      <c r="AP77" s="30" t="str">
        <f t="shared" si="25"/>
        <v xml:space="preserve">N/A; </v>
      </c>
      <c r="AQ77" s="182">
        <v>0</v>
      </c>
      <c r="AR77" s="183">
        <v>0</v>
      </c>
      <c r="AS77" s="183">
        <v>0</v>
      </c>
      <c r="AT77" s="183">
        <v>0</v>
      </c>
      <c r="AU77" s="183">
        <v>0</v>
      </c>
      <c r="AV77" s="183">
        <v>0</v>
      </c>
      <c r="AW77" s="183">
        <v>1</v>
      </c>
      <c r="AX77" s="3" t="str">
        <f t="shared" si="26"/>
        <v>Data Extraction</v>
      </c>
      <c r="AY77" s="4" t="str">
        <f t="shared" si="27"/>
        <v xml:space="preserve">Data Extraction; </v>
      </c>
      <c r="AZ77" s="182">
        <v>1</v>
      </c>
      <c r="BA77" s="182">
        <v>0</v>
      </c>
      <c r="BB77" s="182">
        <v>0</v>
      </c>
      <c r="BC77" s="182">
        <v>0</v>
      </c>
      <c r="BD77" s="182">
        <v>0</v>
      </c>
      <c r="BE77" s="182">
        <v>0</v>
      </c>
      <c r="BF77" s="182">
        <v>0</v>
      </c>
      <c r="BG77" s="182">
        <v>0</v>
      </c>
      <c r="BH77" s="182">
        <v>0</v>
      </c>
      <c r="BI77" s="182">
        <v>0</v>
      </c>
      <c r="BJ77" s="61" t="s">
        <v>79</v>
      </c>
      <c r="BK77" s="62" t="s">
        <v>79</v>
      </c>
      <c r="BL77" s="146">
        <f t="shared" si="28"/>
        <v>2022</v>
      </c>
      <c r="BM77" s="62">
        <f t="shared" si="29"/>
        <v>0</v>
      </c>
      <c r="BN77" s="269">
        <v>2</v>
      </c>
      <c r="BO77" s="269">
        <v>1</v>
      </c>
      <c r="BP77" s="30">
        <f t="shared" si="17"/>
        <v>0</v>
      </c>
      <c r="BQ77" s="30">
        <v>5</v>
      </c>
    </row>
    <row r="78" spans="1:69">
      <c r="A78" s="6">
        <v>40391</v>
      </c>
      <c r="B78" s="30" t="s">
        <v>73</v>
      </c>
      <c r="C78" s="2" t="s">
        <v>66</v>
      </c>
      <c r="D78" s="24" t="s">
        <v>74</v>
      </c>
      <c r="E78" s="43" t="s">
        <v>75</v>
      </c>
      <c r="F78" s="25" t="s">
        <v>76</v>
      </c>
      <c r="G78" s="25" t="s">
        <v>77</v>
      </c>
      <c r="H78" s="25" t="s">
        <v>78</v>
      </c>
      <c r="I78" s="25" t="str">
        <f t="shared" si="18"/>
        <v>1st Party OS/Applications</v>
      </c>
      <c r="J78" s="3" t="str">
        <f t="shared" si="19"/>
        <v xml:space="preserve">1st Party OS/Applications, </v>
      </c>
      <c r="K78" s="182">
        <v>1</v>
      </c>
      <c r="L78" s="182">
        <v>0</v>
      </c>
      <c r="M78" s="182">
        <v>0</v>
      </c>
      <c r="N78" s="182">
        <v>0</v>
      </c>
      <c r="O78" s="182">
        <v>0</v>
      </c>
      <c r="P78" s="182">
        <v>0</v>
      </c>
      <c r="Q78" s="182">
        <v>0</v>
      </c>
      <c r="R78" s="4" t="str">
        <f t="shared" si="20"/>
        <v>Broken Signature System</v>
      </c>
      <c r="S78" s="3" t="str">
        <f t="shared" si="21"/>
        <v xml:space="preserve">Broken Signature System; </v>
      </c>
      <c r="T78" s="183">
        <v>0</v>
      </c>
      <c r="U78" s="183">
        <v>0</v>
      </c>
      <c r="V78" s="183">
        <v>0</v>
      </c>
      <c r="W78" s="183">
        <v>0</v>
      </c>
      <c r="X78" s="183">
        <v>0</v>
      </c>
      <c r="Y78" s="183">
        <v>1</v>
      </c>
      <c r="Z78" s="183">
        <v>0</v>
      </c>
      <c r="AA78" s="4" t="str">
        <f t="shared" si="22"/>
        <v>Hijacked Updates; Worm Component; Hardware Component</v>
      </c>
      <c r="AB78" s="4" t="str">
        <f t="shared" si="23"/>
        <v xml:space="preserve">Hijacked Updates; Worm Component; Hardware Component; </v>
      </c>
      <c r="AC78" s="183">
        <v>0</v>
      </c>
      <c r="AD78" s="183">
        <v>1</v>
      </c>
      <c r="AE78" s="183">
        <v>0</v>
      </c>
      <c r="AF78" s="183">
        <v>0</v>
      </c>
      <c r="AG78" s="183">
        <v>0</v>
      </c>
      <c r="AH78" s="183">
        <v>1</v>
      </c>
      <c r="AI78" s="183">
        <v>1</v>
      </c>
      <c r="AJ78" s="183">
        <v>0</v>
      </c>
      <c r="AK78" s="183">
        <v>0</v>
      </c>
      <c r="AL78" s="183">
        <v>0</v>
      </c>
      <c r="AM78" s="183">
        <v>0</v>
      </c>
      <c r="AN78" s="183">
        <v>0</v>
      </c>
      <c r="AO78" s="4" t="str">
        <f t="shared" si="24"/>
        <v>N/A</v>
      </c>
      <c r="AP78" s="30" t="str">
        <f t="shared" si="25"/>
        <v xml:space="preserve">N/A; </v>
      </c>
      <c r="AQ78" s="182">
        <v>0</v>
      </c>
      <c r="AR78" s="182">
        <v>0</v>
      </c>
      <c r="AS78" s="182">
        <v>0</v>
      </c>
      <c r="AT78" s="182">
        <v>0</v>
      </c>
      <c r="AU78" s="182">
        <v>0</v>
      </c>
      <c r="AV78" s="182">
        <v>0</v>
      </c>
      <c r="AW78" s="182">
        <v>1</v>
      </c>
      <c r="AX78" s="3" t="str">
        <f t="shared" si="26"/>
        <v>Data Extraction; Backdoor Access; Remote Code Execution/Download</v>
      </c>
      <c r="AY78" s="4" t="str">
        <f t="shared" si="27"/>
        <v xml:space="preserve">Data Extraction; Backdoor Access; Remote Code Execution/Download; </v>
      </c>
      <c r="AZ78" s="183">
        <v>1</v>
      </c>
      <c r="BA78" s="183">
        <v>0</v>
      </c>
      <c r="BB78" s="183">
        <v>1</v>
      </c>
      <c r="BC78" s="183">
        <v>0</v>
      </c>
      <c r="BD78" s="183">
        <v>1</v>
      </c>
      <c r="BE78" s="183">
        <v>0</v>
      </c>
      <c r="BF78" s="183">
        <v>0</v>
      </c>
      <c r="BG78" s="183">
        <v>0</v>
      </c>
      <c r="BH78" s="183">
        <v>0</v>
      </c>
      <c r="BI78" s="183">
        <v>0</v>
      </c>
      <c r="BJ78" s="26" t="s">
        <v>79</v>
      </c>
      <c r="BK78" s="27" t="s">
        <v>72</v>
      </c>
      <c r="BL78" s="146">
        <f t="shared" si="28"/>
        <v>2010</v>
      </c>
      <c r="BM78" s="62">
        <f t="shared" si="29"/>
        <v>1</v>
      </c>
      <c r="BN78" s="232">
        <v>4</v>
      </c>
      <c r="BO78" s="232">
        <v>2</v>
      </c>
      <c r="BP78" s="30">
        <f t="shared" ref="BP78:BP97" si="30">SUM(AE78:AF78)</f>
        <v>0</v>
      </c>
      <c r="BQ78" s="30">
        <v>0</v>
      </c>
    </row>
    <row r="79" spans="1:69">
      <c r="A79" s="55">
        <v>44729</v>
      </c>
      <c r="B79" t="s">
        <v>1162</v>
      </c>
      <c r="C79" s="128" t="s">
        <v>66</v>
      </c>
      <c r="D79" s="128" t="s">
        <v>1163</v>
      </c>
      <c r="E79" s="253" t="s">
        <v>1164</v>
      </c>
      <c r="F79" s="56" t="s">
        <v>1165</v>
      </c>
      <c r="G79" s="56" t="s">
        <v>435</v>
      </c>
      <c r="H79" s="56" t="s">
        <v>1166</v>
      </c>
      <c r="I79" s="25" t="str">
        <f t="shared" si="18"/>
        <v>OSS, Attacker Application</v>
      </c>
      <c r="J79" s="3" t="str">
        <f t="shared" si="19"/>
        <v xml:space="preserve">OSS, Attacker Application, </v>
      </c>
      <c r="K79" s="182">
        <v>0</v>
      </c>
      <c r="L79" s="182">
        <v>0</v>
      </c>
      <c r="M79" s="182">
        <v>0</v>
      </c>
      <c r="N79" s="182">
        <v>0</v>
      </c>
      <c r="O79" s="182">
        <v>1</v>
      </c>
      <c r="P79" s="182">
        <v>1</v>
      </c>
      <c r="Q79" s="182">
        <v>0</v>
      </c>
      <c r="R79" s="4" t="str">
        <f t="shared" si="20"/>
        <v>Self-signed/Unsigned</v>
      </c>
      <c r="S79" s="3" t="str">
        <f t="shared" si="21"/>
        <v xml:space="preserve">Self-signed/Unsigned; </v>
      </c>
      <c r="T79" s="183">
        <v>0</v>
      </c>
      <c r="U79" s="183">
        <v>0</v>
      </c>
      <c r="V79" s="183">
        <v>0</v>
      </c>
      <c r="W79" s="183">
        <v>0</v>
      </c>
      <c r="X79" s="183">
        <v>1</v>
      </c>
      <c r="Y79" s="183">
        <v>0</v>
      </c>
      <c r="Z79" s="183">
        <v>0</v>
      </c>
      <c r="AA79" s="4" t="str">
        <f t="shared" si="22"/>
        <v>Open Source Dependency; Direct Download</v>
      </c>
      <c r="AB79" s="4" t="str">
        <f t="shared" si="23"/>
        <v xml:space="preserve">Open Source Dependency; Direct Download; </v>
      </c>
      <c r="AC79" s="183">
        <v>0</v>
      </c>
      <c r="AD79" s="183">
        <v>0</v>
      </c>
      <c r="AE79" s="183">
        <v>0</v>
      </c>
      <c r="AF79" s="183">
        <v>0</v>
      </c>
      <c r="AG79" s="183">
        <v>1</v>
      </c>
      <c r="AH79" s="183">
        <v>0</v>
      </c>
      <c r="AI79" s="183">
        <v>0</v>
      </c>
      <c r="AJ79" s="183">
        <v>1</v>
      </c>
      <c r="AK79" s="183">
        <v>0</v>
      </c>
      <c r="AL79" s="183">
        <v>0</v>
      </c>
      <c r="AM79" s="183">
        <v>0</v>
      </c>
      <c r="AN79" s="183">
        <v>0</v>
      </c>
      <c r="AO79" s="4" t="str">
        <f t="shared" si="24"/>
        <v>N/A</v>
      </c>
      <c r="AP79" s="30" t="str">
        <f t="shared" si="25"/>
        <v xml:space="preserve">N/A; </v>
      </c>
      <c r="AQ79" s="182">
        <v>0</v>
      </c>
      <c r="AR79" s="183">
        <v>0</v>
      </c>
      <c r="AS79" s="183">
        <v>0</v>
      </c>
      <c r="AT79" s="183">
        <v>0</v>
      </c>
      <c r="AU79" s="183">
        <v>0</v>
      </c>
      <c r="AV79" s="183">
        <v>0</v>
      </c>
      <c r="AW79" s="183">
        <v>1</v>
      </c>
      <c r="AX79" s="3" t="str">
        <f t="shared" si="26"/>
        <v>Cryptominer</v>
      </c>
      <c r="AY79" s="4" t="str">
        <f t="shared" si="27"/>
        <v xml:space="preserve">Cryptominer; </v>
      </c>
      <c r="AZ79" s="182">
        <v>0</v>
      </c>
      <c r="BA79" s="182">
        <v>0</v>
      </c>
      <c r="BB79" s="182">
        <v>0</v>
      </c>
      <c r="BC79" s="182">
        <v>1</v>
      </c>
      <c r="BD79" s="182">
        <v>0</v>
      </c>
      <c r="BE79" s="182">
        <v>0</v>
      </c>
      <c r="BF79" s="182">
        <v>0</v>
      </c>
      <c r="BG79" s="182">
        <v>0</v>
      </c>
      <c r="BH79" s="182">
        <v>0</v>
      </c>
      <c r="BI79" s="182">
        <v>0</v>
      </c>
      <c r="BJ79" s="61" t="s">
        <v>1167</v>
      </c>
      <c r="BK79" s="62" t="s">
        <v>79</v>
      </c>
      <c r="BL79" s="146">
        <f t="shared" si="28"/>
        <v>2022</v>
      </c>
      <c r="BM79" s="62">
        <f t="shared" si="29"/>
        <v>0</v>
      </c>
      <c r="BN79" s="269">
        <v>2</v>
      </c>
      <c r="BO79" s="269">
        <v>3</v>
      </c>
      <c r="BP79" s="30">
        <f t="shared" si="30"/>
        <v>0</v>
      </c>
      <c r="BQ79" s="30">
        <v>5</v>
      </c>
    </row>
    <row r="80" spans="1:69">
      <c r="A80" s="55">
        <v>44685</v>
      </c>
      <c r="B80" t="s">
        <v>1119</v>
      </c>
      <c r="C80" s="128" t="s">
        <v>112</v>
      </c>
      <c r="D80" s="128" t="s">
        <v>1120</v>
      </c>
      <c r="E80" s="253" t="s">
        <v>1121</v>
      </c>
      <c r="F80" s="56" t="s">
        <v>1122</v>
      </c>
      <c r="G80" s="56" t="s">
        <v>1123</v>
      </c>
      <c r="H80" s="56" t="s">
        <v>1124</v>
      </c>
      <c r="I80" s="25" t="str">
        <f t="shared" si="18"/>
        <v>OSS</v>
      </c>
      <c r="J80" s="3" t="str">
        <f t="shared" si="19"/>
        <v xml:space="preserve">OSS, </v>
      </c>
      <c r="K80" s="182">
        <v>0</v>
      </c>
      <c r="L80" s="182">
        <v>0</v>
      </c>
      <c r="M80" s="182">
        <v>0</v>
      </c>
      <c r="N80" s="182">
        <v>0</v>
      </c>
      <c r="O80" s="182">
        <v>1</v>
      </c>
      <c r="P80" s="182">
        <v>0</v>
      </c>
      <c r="Q80" s="182">
        <v>0</v>
      </c>
      <c r="R80" s="4" t="str">
        <f t="shared" si="20"/>
        <v>Unknown, Other, or N/A</v>
      </c>
      <c r="S80" s="3" t="str">
        <f t="shared" si="21"/>
        <v xml:space="preserve">Unknown, Other, or N/A; </v>
      </c>
      <c r="T80" s="183">
        <v>0</v>
      </c>
      <c r="U80" s="183">
        <v>0</v>
      </c>
      <c r="V80" s="183">
        <v>0</v>
      </c>
      <c r="W80" s="183">
        <v>0</v>
      </c>
      <c r="X80" s="183">
        <v>0</v>
      </c>
      <c r="Y80" s="183">
        <v>0</v>
      </c>
      <c r="Z80" s="183">
        <v>1</v>
      </c>
      <c r="AA80" s="4" t="str">
        <f t="shared" si="22"/>
        <v>Open Source Dependency</v>
      </c>
      <c r="AB80" s="4" t="str">
        <f t="shared" si="23"/>
        <v xml:space="preserve">Open Source Dependency; </v>
      </c>
      <c r="AC80" s="183">
        <v>0</v>
      </c>
      <c r="AD80" s="183">
        <v>0</v>
      </c>
      <c r="AE80" s="183">
        <v>0</v>
      </c>
      <c r="AF80" s="183">
        <v>0</v>
      </c>
      <c r="AG80" s="183">
        <v>1</v>
      </c>
      <c r="AH80" s="183">
        <v>0</v>
      </c>
      <c r="AI80" s="183">
        <v>0</v>
      </c>
      <c r="AJ80" s="183">
        <v>0</v>
      </c>
      <c r="AK80" s="183">
        <v>0</v>
      </c>
      <c r="AL80" s="183">
        <v>0</v>
      </c>
      <c r="AM80" s="183">
        <v>0</v>
      </c>
      <c r="AN80" s="183">
        <v>0</v>
      </c>
      <c r="AO80" s="4" t="str">
        <f t="shared" si="24"/>
        <v>N/A</v>
      </c>
      <c r="AP80" s="30" t="str">
        <f t="shared" si="25"/>
        <v xml:space="preserve">N/A; </v>
      </c>
      <c r="AQ80" s="182">
        <v>0</v>
      </c>
      <c r="AR80" s="182">
        <v>0</v>
      </c>
      <c r="AS80" s="182">
        <v>0</v>
      </c>
      <c r="AT80" s="182">
        <v>0</v>
      </c>
      <c r="AU80" s="182">
        <v>0</v>
      </c>
      <c r="AV80" s="182">
        <v>0</v>
      </c>
      <c r="AW80" s="182">
        <v>1</v>
      </c>
      <c r="AX80" s="3" t="str">
        <f t="shared" si="26"/>
        <v>Data Extraction; Remote Code Execution/Download</v>
      </c>
      <c r="AY80" s="4" t="str">
        <f t="shared" si="27"/>
        <v xml:space="preserve">Data Extraction; Remote Code Execution/Download; </v>
      </c>
      <c r="AZ80" s="182">
        <v>1</v>
      </c>
      <c r="BA80" s="182">
        <v>0</v>
      </c>
      <c r="BB80" s="182">
        <v>0</v>
      </c>
      <c r="BC80" s="182">
        <v>0</v>
      </c>
      <c r="BD80" s="182">
        <v>1</v>
      </c>
      <c r="BE80" s="182">
        <v>0</v>
      </c>
      <c r="BF80" s="182">
        <v>0</v>
      </c>
      <c r="BG80" s="182">
        <v>0</v>
      </c>
      <c r="BH80" s="182">
        <v>0</v>
      </c>
      <c r="BI80" s="182">
        <v>0</v>
      </c>
      <c r="BJ80" s="61" t="s">
        <v>1123</v>
      </c>
      <c r="BK80" s="62" t="s">
        <v>292</v>
      </c>
      <c r="BL80" s="146">
        <f t="shared" si="28"/>
        <v>2022</v>
      </c>
      <c r="BM80" s="62">
        <f t="shared" si="29"/>
        <v>0</v>
      </c>
      <c r="BN80" s="269">
        <v>1</v>
      </c>
      <c r="BO80" s="269">
        <v>2</v>
      </c>
      <c r="BP80" s="30">
        <f t="shared" si="30"/>
        <v>0</v>
      </c>
      <c r="BQ80" s="30">
        <v>4</v>
      </c>
    </row>
    <row r="81" spans="1:69" ht="16">
      <c r="A81" s="55">
        <v>42584</v>
      </c>
      <c r="B81" s="66" t="s">
        <v>303</v>
      </c>
      <c r="C81" s="7" t="s">
        <v>66</v>
      </c>
      <c r="D81" s="24" t="s">
        <v>304</v>
      </c>
      <c r="E81" s="57" t="s">
        <v>305</v>
      </c>
      <c r="F81" s="25" t="s">
        <v>306</v>
      </c>
      <c r="G81" s="25" t="s">
        <v>307</v>
      </c>
      <c r="H81" s="25" t="s">
        <v>308</v>
      </c>
      <c r="I81" s="25" t="str">
        <f t="shared" si="18"/>
        <v>OSS</v>
      </c>
      <c r="J81" s="3" t="str">
        <f t="shared" si="19"/>
        <v xml:space="preserve">OSS, </v>
      </c>
      <c r="K81" s="182">
        <v>0</v>
      </c>
      <c r="L81" s="182">
        <v>0</v>
      </c>
      <c r="M81" s="182">
        <v>0</v>
      </c>
      <c r="N81" s="182">
        <v>0</v>
      </c>
      <c r="O81" s="182">
        <v>1</v>
      </c>
      <c r="P81" s="182">
        <v>0</v>
      </c>
      <c r="Q81" s="182">
        <v>0</v>
      </c>
      <c r="R81" s="4" t="str">
        <f t="shared" si="20"/>
        <v>Account Access; Unknown, Other, or N/A</v>
      </c>
      <c r="S81" s="3" t="str">
        <f t="shared" si="21"/>
        <v xml:space="preserve">Account Access; Unknown, Other, or N/A; </v>
      </c>
      <c r="T81" s="183">
        <v>0</v>
      </c>
      <c r="U81" s="183">
        <v>0</v>
      </c>
      <c r="V81" s="183">
        <v>0</v>
      </c>
      <c r="W81" s="183">
        <v>1</v>
      </c>
      <c r="X81" s="183">
        <v>0</v>
      </c>
      <c r="Y81" s="183">
        <v>0</v>
      </c>
      <c r="Z81" s="183">
        <v>1</v>
      </c>
      <c r="AA81" s="4" t="str">
        <f t="shared" si="22"/>
        <v>Direct Download</v>
      </c>
      <c r="AB81" s="4" t="str">
        <f t="shared" si="23"/>
        <v xml:space="preserve">Direct Download; </v>
      </c>
      <c r="AC81" s="183">
        <v>0</v>
      </c>
      <c r="AD81" s="183">
        <v>0</v>
      </c>
      <c r="AE81" s="183">
        <v>0</v>
      </c>
      <c r="AF81" s="183">
        <v>0</v>
      </c>
      <c r="AG81" s="183">
        <v>0</v>
      </c>
      <c r="AH81" s="183">
        <v>0</v>
      </c>
      <c r="AI81" s="183">
        <v>0</v>
      </c>
      <c r="AJ81" s="183">
        <v>1</v>
      </c>
      <c r="AK81" s="183">
        <v>0</v>
      </c>
      <c r="AL81" s="183">
        <v>0</v>
      </c>
      <c r="AM81" s="183">
        <v>0</v>
      </c>
      <c r="AN81" s="183">
        <v>0</v>
      </c>
      <c r="AO81" s="4" t="str">
        <f t="shared" si="24"/>
        <v>N/A</v>
      </c>
      <c r="AP81" s="30" t="str">
        <f t="shared" si="25"/>
        <v xml:space="preserve">N/A; </v>
      </c>
      <c r="AQ81" s="182">
        <v>0</v>
      </c>
      <c r="AR81" s="182">
        <v>0</v>
      </c>
      <c r="AS81" s="182">
        <v>0</v>
      </c>
      <c r="AT81" s="182">
        <v>0</v>
      </c>
      <c r="AU81" s="182">
        <v>0</v>
      </c>
      <c r="AV81" s="182">
        <v>0</v>
      </c>
      <c r="AW81" s="182">
        <v>1</v>
      </c>
      <c r="AX81" s="3" t="str">
        <f t="shared" si="26"/>
        <v>Data Damage</v>
      </c>
      <c r="AY81" s="4" t="str">
        <f t="shared" si="27"/>
        <v xml:space="preserve">Data Damage; </v>
      </c>
      <c r="AZ81" s="183">
        <v>0</v>
      </c>
      <c r="BA81" s="183">
        <v>0</v>
      </c>
      <c r="BB81" s="183">
        <v>0</v>
      </c>
      <c r="BC81" s="183">
        <v>0</v>
      </c>
      <c r="BD81" s="183">
        <v>0</v>
      </c>
      <c r="BE81" s="183">
        <v>0</v>
      </c>
      <c r="BF81" s="183">
        <v>0</v>
      </c>
      <c r="BG81" s="183">
        <v>0</v>
      </c>
      <c r="BH81" s="183">
        <v>1</v>
      </c>
      <c r="BI81" s="183">
        <v>0</v>
      </c>
      <c r="BJ81" s="26" t="s">
        <v>309</v>
      </c>
      <c r="BK81" s="27" t="s">
        <v>86</v>
      </c>
      <c r="BL81" s="146">
        <f t="shared" si="28"/>
        <v>2016</v>
      </c>
      <c r="BM81" s="62">
        <f t="shared" si="29"/>
        <v>0</v>
      </c>
      <c r="BN81" s="232">
        <v>2</v>
      </c>
      <c r="BO81" s="232">
        <v>1</v>
      </c>
      <c r="BP81" s="30">
        <f t="shared" si="30"/>
        <v>0</v>
      </c>
      <c r="BQ81" s="30">
        <v>1</v>
      </c>
    </row>
    <row r="82" spans="1:69">
      <c r="A82" s="1">
        <v>40543</v>
      </c>
      <c r="B82" s="30" t="s">
        <v>80</v>
      </c>
      <c r="C82" s="8" t="s">
        <v>66</v>
      </c>
      <c r="D82" s="24" t="s">
        <v>81</v>
      </c>
      <c r="E82" s="43" t="s">
        <v>82</v>
      </c>
      <c r="F82" s="25" t="s">
        <v>83</v>
      </c>
      <c r="G82" s="25" t="s">
        <v>84</v>
      </c>
      <c r="H82" s="25" t="s">
        <v>85</v>
      </c>
      <c r="I82" s="25" t="str">
        <f t="shared" si="18"/>
        <v>Attacker Application</v>
      </c>
      <c r="J82" s="3" t="str">
        <f t="shared" si="19"/>
        <v xml:space="preserve">Attacker Application, </v>
      </c>
      <c r="K82" s="182">
        <v>0</v>
      </c>
      <c r="L82" s="182">
        <v>0</v>
      </c>
      <c r="M82" s="182">
        <v>0</v>
      </c>
      <c r="N82" s="182">
        <v>0</v>
      </c>
      <c r="O82" s="182">
        <v>0</v>
      </c>
      <c r="P82" s="182">
        <v>1</v>
      </c>
      <c r="Q82" s="182">
        <v>0</v>
      </c>
      <c r="R82" s="4" t="str">
        <f t="shared" si="20"/>
        <v>Self-signed/Unsigned</v>
      </c>
      <c r="S82" s="3" t="str">
        <f t="shared" si="21"/>
        <v xml:space="preserve">Self-signed/Unsigned; </v>
      </c>
      <c r="T82" s="183">
        <v>0</v>
      </c>
      <c r="U82" s="183">
        <v>0</v>
      </c>
      <c r="V82" s="183">
        <v>0</v>
      </c>
      <c r="W82" s="183">
        <v>0</v>
      </c>
      <c r="X82" s="183">
        <v>1</v>
      </c>
      <c r="Y82" s="183">
        <v>0</v>
      </c>
      <c r="Z82" s="183">
        <v>0</v>
      </c>
      <c r="AA82" s="4" t="str">
        <f t="shared" si="22"/>
        <v>3rd Party Application Store</v>
      </c>
      <c r="AB82" s="4" t="str">
        <f t="shared" si="23"/>
        <v xml:space="preserve">3rd Party Application Store; </v>
      </c>
      <c r="AC82" s="183">
        <v>0</v>
      </c>
      <c r="AD82" s="183">
        <v>0</v>
      </c>
      <c r="AE82" s="183">
        <v>0</v>
      </c>
      <c r="AF82" s="183">
        <v>1</v>
      </c>
      <c r="AG82" s="183">
        <v>0</v>
      </c>
      <c r="AH82" s="183">
        <v>0</v>
      </c>
      <c r="AI82" s="183">
        <v>0</v>
      </c>
      <c r="AJ82" s="183">
        <v>0</v>
      </c>
      <c r="AK82" s="183">
        <v>0</v>
      </c>
      <c r="AL82" s="183">
        <v>0</v>
      </c>
      <c r="AM82" s="183">
        <v>0</v>
      </c>
      <c r="AN82" s="183">
        <v>0</v>
      </c>
      <c r="AO82" s="4" t="str">
        <f t="shared" si="24"/>
        <v>N/A</v>
      </c>
      <c r="AP82" s="30" t="str">
        <f t="shared" si="25"/>
        <v xml:space="preserve">N/A; </v>
      </c>
      <c r="AQ82" s="182">
        <v>0</v>
      </c>
      <c r="AR82" s="182">
        <v>0</v>
      </c>
      <c r="AS82" s="182">
        <v>0</v>
      </c>
      <c r="AT82" s="182">
        <v>0</v>
      </c>
      <c r="AU82" s="182">
        <v>0</v>
      </c>
      <c r="AV82" s="182">
        <v>0</v>
      </c>
      <c r="AW82" s="182">
        <v>1</v>
      </c>
      <c r="AX82" s="3" t="str">
        <f t="shared" si="26"/>
        <v>Data Extraction; Backdoor Access; Cryptominer</v>
      </c>
      <c r="AY82" s="4" t="str">
        <f t="shared" si="27"/>
        <v xml:space="preserve">Data Extraction; Backdoor Access; Cryptominer; </v>
      </c>
      <c r="AZ82" s="183">
        <v>1</v>
      </c>
      <c r="BA82" s="183">
        <v>0</v>
      </c>
      <c r="BB82" s="183">
        <v>1</v>
      </c>
      <c r="BC82" s="183">
        <v>1</v>
      </c>
      <c r="BD82" s="183">
        <v>0</v>
      </c>
      <c r="BE82" s="183">
        <v>0</v>
      </c>
      <c r="BF82" s="183">
        <v>0</v>
      </c>
      <c r="BG82" s="183">
        <v>0</v>
      </c>
      <c r="BH82" s="183">
        <v>0</v>
      </c>
      <c r="BI82" s="183">
        <v>0</v>
      </c>
      <c r="BJ82" s="26" t="s">
        <v>45</v>
      </c>
      <c r="BK82" s="27" t="s">
        <v>86</v>
      </c>
      <c r="BL82" s="146">
        <f t="shared" si="28"/>
        <v>2010</v>
      </c>
      <c r="BM82" s="62">
        <f t="shared" si="29"/>
        <v>0</v>
      </c>
      <c r="BN82" s="232">
        <v>2</v>
      </c>
      <c r="BO82" s="232">
        <v>1</v>
      </c>
      <c r="BP82" s="30">
        <f t="shared" si="30"/>
        <v>1</v>
      </c>
      <c r="BQ82" s="30">
        <v>0</v>
      </c>
    </row>
    <row r="83" spans="1:69">
      <c r="A83" s="55">
        <v>44692</v>
      </c>
      <c r="B83" t="s">
        <v>1131</v>
      </c>
      <c r="C83" s="128" t="s">
        <v>66</v>
      </c>
      <c r="D83" s="128" t="s">
        <v>1132</v>
      </c>
      <c r="E83" s="253" t="s">
        <v>1133</v>
      </c>
      <c r="F83" s="56" t="s">
        <v>1134</v>
      </c>
      <c r="G83" s="56" t="s">
        <v>435</v>
      </c>
      <c r="H83" s="56" t="s">
        <v>1135</v>
      </c>
      <c r="I83" s="25" t="str">
        <f t="shared" si="18"/>
        <v>OSS, Attacker Application</v>
      </c>
      <c r="J83" s="3" t="str">
        <f t="shared" si="19"/>
        <v xml:space="preserve">OSS, Attacker Application, </v>
      </c>
      <c r="K83" s="182">
        <v>0</v>
      </c>
      <c r="L83" s="182">
        <v>0</v>
      </c>
      <c r="M83" s="182">
        <v>0</v>
      </c>
      <c r="N83" s="182">
        <v>0</v>
      </c>
      <c r="O83" s="182">
        <v>1</v>
      </c>
      <c r="P83" s="182">
        <v>1</v>
      </c>
      <c r="Q83" s="182">
        <v>0</v>
      </c>
      <c r="R83" s="4" t="str">
        <f t="shared" si="20"/>
        <v>Self-signed/Unsigned</v>
      </c>
      <c r="S83" s="3" t="str">
        <f t="shared" si="21"/>
        <v xml:space="preserve">Self-signed/Unsigned; </v>
      </c>
      <c r="T83" s="183">
        <v>0</v>
      </c>
      <c r="U83" s="183">
        <v>0</v>
      </c>
      <c r="V83" s="183">
        <v>0</v>
      </c>
      <c r="W83" s="183">
        <v>0</v>
      </c>
      <c r="X83" s="183">
        <v>1</v>
      </c>
      <c r="Y83" s="183">
        <v>0</v>
      </c>
      <c r="Z83" s="183">
        <v>0</v>
      </c>
      <c r="AA83" s="4" t="str">
        <f t="shared" si="22"/>
        <v>Open Source Dependency</v>
      </c>
      <c r="AB83" s="4" t="str">
        <f t="shared" si="23"/>
        <v xml:space="preserve">Open Source Dependency; </v>
      </c>
      <c r="AC83" s="183">
        <v>0</v>
      </c>
      <c r="AD83" s="183">
        <v>0</v>
      </c>
      <c r="AE83" s="183">
        <v>0</v>
      </c>
      <c r="AF83" s="183">
        <v>0</v>
      </c>
      <c r="AG83" s="183">
        <v>1</v>
      </c>
      <c r="AH83" s="183">
        <v>0</v>
      </c>
      <c r="AI83" s="183">
        <v>0</v>
      </c>
      <c r="AJ83" s="183">
        <v>0</v>
      </c>
      <c r="AK83" s="183">
        <v>0</v>
      </c>
      <c r="AL83" s="183">
        <v>0</v>
      </c>
      <c r="AM83" s="183">
        <v>0</v>
      </c>
      <c r="AN83" s="183">
        <v>0</v>
      </c>
      <c r="AO83" s="4" t="str">
        <f t="shared" si="24"/>
        <v>N/A</v>
      </c>
      <c r="AP83" s="30" t="str">
        <f t="shared" si="25"/>
        <v xml:space="preserve">N/A; </v>
      </c>
      <c r="AQ83" s="182">
        <v>0</v>
      </c>
      <c r="AR83" s="183">
        <v>0</v>
      </c>
      <c r="AS83" s="183">
        <v>0</v>
      </c>
      <c r="AT83" s="183">
        <v>0</v>
      </c>
      <c r="AU83" s="183">
        <v>0</v>
      </c>
      <c r="AV83" s="183">
        <v>0</v>
      </c>
      <c r="AW83" s="183">
        <v>1</v>
      </c>
      <c r="AX83" s="3" t="str">
        <f t="shared" si="26"/>
        <v>Data Extraction; Backdoor Access</v>
      </c>
      <c r="AY83" s="4" t="str">
        <f t="shared" si="27"/>
        <v xml:space="preserve">Data Extraction; Backdoor Access; </v>
      </c>
      <c r="AZ83" s="182">
        <v>1</v>
      </c>
      <c r="BA83" s="182">
        <v>0</v>
      </c>
      <c r="BB83" s="182">
        <v>1</v>
      </c>
      <c r="BC83" s="182">
        <v>0</v>
      </c>
      <c r="BD83" s="182">
        <v>0</v>
      </c>
      <c r="BE83" s="182">
        <v>0</v>
      </c>
      <c r="BF83" s="182">
        <v>0</v>
      </c>
      <c r="BG83" s="182">
        <v>0</v>
      </c>
      <c r="BH83" s="182">
        <v>0</v>
      </c>
      <c r="BI83" s="182">
        <v>0</v>
      </c>
      <c r="BJ83" s="61" t="s">
        <v>1136</v>
      </c>
      <c r="BK83" s="62" t="s">
        <v>1137</v>
      </c>
      <c r="BL83" s="146">
        <f t="shared" si="28"/>
        <v>2022</v>
      </c>
      <c r="BM83" s="62">
        <f t="shared" si="29"/>
        <v>0</v>
      </c>
      <c r="BN83" s="269">
        <v>2</v>
      </c>
      <c r="BO83" s="269">
        <v>1</v>
      </c>
      <c r="BP83" s="30">
        <f t="shared" si="30"/>
        <v>0</v>
      </c>
      <c r="BQ83" s="30">
        <v>4</v>
      </c>
    </row>
    <row r="84" spans="1:69">
      <c r="A84" s="1">
        <v>43222</v>
      </c>
      <c r="B84" s="30" t="s">
        <v>431</v>
      </c>
      <c r="C84" s="2" t="s">
        <v>66</v>
      </c>
      <c r="D84" s="24" t="s">
        <v>432</v>
      </c>
      <c r="E84" s="43" t="s">
        <v>433</v>
      </c>
      <c r="F84" s="25" t="s">
        <v>434</v>
      </c>
      <c r="G84" s="25" t="s">
        <v>435</v>
      </c>
      <c r="H84" s="25" t="s">
        <v>290</v>
      </c>
      <c r="I84" s="25" t="str">
        <f t="shared" si="18"/>
        <v>OSS, Attacker Application</v>
      </c>
      <c r="J84" s="3" t="str">
        <f t="shared" si="19"/>
        <v xml:space="preserve">OSS, Attacker Application, </v>
      </c>
      <c r="K84" s="182">
        <v>0</v>
      </c>
      <c r="L84" s="182">
        <v>0</v>
      </c>
      <c r="M84" s="182">
        <v>0</v>
      </c>
      <c r="N84" s="182">
        <v>0</v>
      </c>
      <c r="O84" s="182">
        <v>1</v>
      </c>
      <c r="P84" s="182">
        <v>1</v>
      </c>
      <c r="Q84" s="182">
        <v>0</v>
      </c>
      <c r="R84" s="4" t="str">
        <f t="shared" si="20"/>
        <v>Self-signed/Unsigned</v>
      </c>
      <c r="S84" s="3" t="str">
        <f t="shared" si="21"/>
        <v xml:space="preserve">Self-signed/Unsigned; </v>
      </c>
      <c r="T84" s="183">
        <v>0</v>
      </c>
      <c r="U84" s="183">
        <v>0</v>
      </c>
      <c r="V84" s="183">
        <v>0</v>
      </c>
      <c r="W84" s="183">
        <v>0</v>
      </c>
      <c r="X84" s="183">
        <v>1</v>
      </c>
      <c r="Y84" s="183">
        <v>0</v>
      </c>
      <c r="Z84" s="183">
        <v>0</v>
      </c>
      <c r="AA84" s="4" t="str">
        <f t="shared" si="22"/>
        <v>Open Source Dependency</v>
      </c>
      <c r="AB84" s="4" t="str">
        <f t="shared" si="23"/>
        <v xml:space="preserve">Open Source Dependency; </v>
      </c>
      <c r="AC84" s="183">
        <v>0</v>
      </c>
      <c r="AD84" s="183">
        <v>0</v>
      </c>
      <c r="AE84" s="183">
        <v>0</v>
      </c>
      <c r="AF84" s="183">
        <v>0</v>
      </c>
      <c r="AG84" s="183">
        <v>1</v>
      </c>
      <c r="AH84" s="183">
        <v>0</v>
      </c>
      <c r="AI84" s="183">
        <v>0</v>
      </c>
      <c r="AJ84" s="183">
        <v>0</v>
      </c>
      <c r="AK84" s="183">
        <v>0</v>
      </c>
      <c r="AL84" s="183">
        <v>0</v>
      </c>
      <c r="AM84" s="183">
        <v>0</v>
      </c>
      <c r="AN84" s="183">
        <v>0</v>
      </c>
      <c r="AO84" s="4" t="str">
        <f t="shared" si="24"/>
        <v>N/A</v>
      </c>
      <c r="AP84" s="30" t="str">
        <f t="shared" si="25"/>
        <v xml:space="preserve">N/A; </v>
      </c>
      <c r="AQ84" s="182">
        <v>0</v>
      </c>
      <c r="AR84" s="182">
        <v>0</v>
      </c>
      <c r="AS84" s="182">
        <v>0</v>
      </c>
      <c r="AT84" s="182">
        <v>0</v>
      </c>
      <c r="AU84" s="182">
        <v>0</v>
      </c>
      <c r="AV84" s="182">
        <v>0</v>
      </c>
      <c r="AW84" s="182">
        <v>1</v>
      </c>
      <c r="AX84" s="3" t="str">
        <f t="shared" si="26"/>
        <v>Data Extraction; Remote Code Execution/Download</v>
      </c>
      <c r="AY84" s="4" t="str">
        <f t="shared" si="27"/>
        <v xml:space="preserve">Data Extraction; Remote Code Execution/Download; </v>
      </c>
      <c r="AZ84" s="183">
        <v>1</v>
      </c>
      <c r="BA84" s="183">
        <v>0</v>
      </c>
      <c r="BB84" s="183">
        <v>0</v>
      </c>
      <c r="BC84" s="183">
        <v>0</v>
      </c>
      <c r="BD84" s="183">
        <v>1</v>
      </c>
      <c r="BE84" s="183">
        <v>0</v>
      </c>
      <c r="BF84" s="183">
        <v>0</v>
      </c>
      <c r="BG84" s="183">
        <v>0</v>
      </c>
      <c r="BH84" s="183">
        <v>0</v>
      </c>
      <c r="BI84" s="183">
        <v>0</v>
      </c>
      <c r="BJ84" s="26" t="s">
        <v>436</v>
      </c>
      <c r="BK84" s="27" t="s">
        <v>86</v>
      </c>
      <c r="BL84" s="146">
        <f t="shared" si="28"/>
        <v>2018</v>
      </c>
      <c r="BM84" s="62">
        <f t="shared" si="29"/>
        <v>0</v>
      </c>
      <c r="BN84" s="232">
        <v>3</v>
      </c>
      <c r="BO84" s="232">
        <v>1</v>
      </c>
      <c r="BP84" s="30">
        <f t="shared" si="30"/>
        <v>0</v>
      </c>
      <c r="BQ84" s="30">
        <v>0</v>
      </c>
    </row>
    <row r="85" spans="1:69" ht="16">
      <c r="A85" s="55">
        <v>45092</v>
      </c>
      <c r="B85" s="135" t="s">
        <v>1261</v>
      </c>
      <c r="C85" s="128" t="s">
        <v>66</v>
      </c>
      <c r="D85" s="247" t="s">
        <v>1262</v>
      </c>
      <c r="E85" s="254" t="s">
        <v>1263</v>
      </c>
      <c r="F85" s="128" t="s">
        <v>1134</v>
      </c>
      <c r="G85" s="128" t="s">
        <v>435</v>
      </c>
      <c r="H85" s="128" t="s">
        <v>1264</v>
      </c>
      <c r="I85" s="25" t="str">
        <f t="shared" si="18"/>
        <v>3rd Party Application, OSS</v>
      </c>
      <c r="J85" s="3" t="str">
        <f t="shared" si="19"/>
        <v xml:space="preserve">3rd Party Application, OSS, </v>
      </c>
      <c r="K85" s="182">
        <v>0</v>
      </c>
      <c r="L85" s="182">
        <v>0</v>
      </c>
      <c r="M85" s="182">
        <v>1</v>
      </c>
      <c r="N85" s="182">
        <v>0</v>
      </c>
      <c r="O85" s="182">
        <v>1</v>
      </c>
      <c r="P85" s="182">
        <v>0</v>
      </c>
      <c r="Q85" s="182">
        <v>0</v>
      </c>
      <c r="R85" s="4" t="str">
        <f t="shared" si="20"/>
        <v>Unknown, Other, or N/A</v>
      </c>
      <c r="S85" s="3" t="str">
        <f t="shared" si="21"/>
        <v xml:space="preserve">Unknown, Other, or N/A; </v>
      </c>
      <c r="T85" s="182">
        <v>0</v>
      </c>
      <c r="U85" s="182">
        <v>0</v>
      </c>
      <c r="V85" s="182">
        <v>0</v>
      </c>
      <c r="W85" s="182">
        <v>0</v>
      </c>
      <c r="X85" s="182">
        <v>0</v>
      </c>
      <c r="Y85" s="182">
        <v>0</v>
      </c>
      <c r="Z85" s="182">
        <v>1</v>
      </c>
      <c r="AA85" s="4" t="str">
        <f t="shared" si="22"/>
        <v>Open Source Dependency</v>
      </c>
      <c r="AB85" s="4" t="str">
        <f t="shared" si="23"/>
        <v xml:space="preserve">Open Source Dependency; </v>
      </c>
      <c r="AC85" s="182">
        <v>0</v>
      </c>
      <c r="AD85" s="182">
        <v>0</v>
      </c>
      <c r="AE85" s="182">
        <v>0</v>
      </c>
      <c r="AF85" s="182">
        <v>0</v>
      </c>
      <c r="AG85" s="182">
        <v>1</v>
      </c>
      <c r="AH85" s="182">
        <v>0</v>
      </c>
      <c r="AI85" s="182">
        <v>0</v>
      </c>
      <c r="AJ85" s="182">
        <v>0</v>
      </c>
      <c r="AK85" s="182">
        <v>0</v>
      </c>
      <c r="AL85" s="182">
        <v>0</v>
      </c>
      <c r="AM85" s="182">
        <v>0</v>
      </c>
      <c r="AN85" s="182">
        <v>0</v>
      </c>
      <c r="AO85" s="4" t="str">
        <f t="shared" si="24"/>
        <v>N/A</v>
      </c>
      <c r="AP85" s="30" t="str">
        <f t="shared" si="25"/>
        <v xml:space="preserve">N/A; </v>
      </c>
      <c r="AQ85" s="182">
        <v>0</v>
      </c>
      <c r="AR85" s="182">
        <v>0</v>
      </c>
      <c r="AS85" s="182">
        <v>0</v>
      </c>
      <c r="AT85" s="182">
        <v>0</v>
      </c>
      <c r="AU85" s="182">
        <v>0</v>
      </c>
      <c r="AV85" s="182">
        <v>0</v>
      </c>
      <c r="AW85" s="182">
        <v>1</v>
      </c>
      <c r="AX85" s="3" t="str">
        <f t="shared" si="26"/>
        <v>Data Extraction; Backdoor Access; Remote Code Execution/Download</v>
      </c>
      <c r="AY85" s="4" t="str">
        <f t="shared" si="27"/>
        <v xml:space="preserve">Data Extraction; Backdoor Access; Remote Code Execution/Download; </v>
      </c>
      <c r="AZ85" s="182">
        <v>1</v>
      </c>
      <c r="BA85" s="182">
        <v>0</v>
      </c>
      <c r="BB85" s="182">
        <v>1</v>
      </c>
      <c r="BC85" s="182">
        <v>0</v>
      </c>
      <c r="BD85" s="182">
        <v>1</v>
      </c>
      <c r="BE85" s="182">
        <v>0</v>
      </c>
      <c r="BF85" s="182">
        <v>0</v>
      </c>
      <c r="BG85" s="182">
        <v>0</v>
      </c>
      <c r="BH85" s="182">
        <v>0</v>
      </c>
      <c r="BI85" s="182">
        <v>0</v>
      </c>
      <c r="BJ85" s="265" t="s">
        <v>79</v>
      </c>
      <c r="BK85" s="267" t="s">
        <v>79</v>
      </c>
      <c r="BL85" s="146">
        <f t="shared" si="28"/>
        <v>2023</v>
      </c>
      <c r="BM85" s="62">
        <f t="shared" si="29"/>
        <v>1</v>
      </c>
      <c r="BN85" s="269">
        <v>1</v>
      </c>
      <c r="BO85" s="269">
        <v>1</v>
      </c>
      <c r="BP85" s="30">
        <f t="shared" si="30"/>
        <v>0</v>
      </c>
      <c r="BQ85" s="30">
        <v>5</v>
      </c>
    </row>
    <row r="86" spans="1:69">
      <c r="A86" s="55">
        <v>44511</v>
      </c>
      <c r="B86" t="s">
        <v>1049</v>
      </c>
      <c r="C86" s="128" t="s">
        <v>112</v>
      </c>
      <c r="D86" s="128" t="s">
        <v>1050</v>
      </c>
      <c r="E86" s="253" t="s">
        <v>1051</v>
      </c>
      <c r="F86" s="56" t="s">
        <v>1052</v>
      </c>
      <c r="G86" s="56" t="s">
        <v>1053</v>
      </c>
      <c r="H86" s="56" t="s">
        <v>1054</v>
      </c>
      <c r="I86" s="25" t="str">
        <f t="shared" si="18"/>
        <v>OSS</v>
      </c>
      <c r="J86" s="3" t="str">
        <f t="shared" si="19"/>
        <v xml:space="preserve">OSS, </v>
      </c>
      <c r="K86" s="182">
        <v>0</v>
      </c>
      <c r="L86" s="182">
        <v>0</v>
      </c>
      <c r="M86" s="182">
        <v>0</v>
      </c>
      <c r="N86" s="182">
        <v>0</v>
      </c>
      <c r="O86" s="182">
        <v>1</v>
      </c>
      <c r="P86" s="182">
        <v>0</v>
      </c>
      <c r="Q86" s="182">
        <v>0</v>
      </c>
      <c r="R86" s="4" t="str">
        <f t="shared" si="20"/>
        <v>Pre-signature Insertion; Account Access</v>
      </c>
      <c r="S86" s="3" t="str">
        <f t="shared" si="21"/>
        <v xml:space="preserve">Pre-signature Insertion; Account Access; </v>
      </c>
      <c r="T86" s="183">
        <v>0</v>
      </c>
      <c r="U86" s="183">
        <v>1</v>
      </c>
      <c r="V86" s="183">
        <v>0</v>
      </c>
      <c r="W86" s="183">
        <v>1</v>
      </c>
      <c r="X86" s="183">
        <v>0</v>
      </c>
      <c r="Y86" s="183">
        <v>0</v>
      </c>
      <c r="Z86" s="183">
        <v>0</v>
      </c>
      <c r="AA86" s="4" t="str">
        <f t="shared" si="22"/>
        <v>Open Source Dependency; Development Software</v>
      </c>
      <c r="AB86" s="4" t="str">
        <f t="shared" si="23"/>
        <v xml:space="preserve">Open Source Dependency; Development Software; </v>
      </c>
      <c r="AC86" s="183">
        <v>0</v>
      </c>
      <c r="AD86" s="183">
        <v>0</v>
      </c>
      <c r="AE86" s="183">
        <v>0</v>
      </c>
      <c r="AF86" s="183">
        <v>0</v>
      </c>
      <c r="AG86" s="183">
        <v>1</v>
      </c>
      <c r="AH86" s="183">
        <v>0</v>
      </c>
      <c r="AI86" s="183">
        <v>0</v>
      </c>
      <c r="AJ86" s="183">
        <v>0</v>
      </c>
      <c r="AK86" s="183">
        <v>0</v>
      </c>
      <c r="AL86" s="183">
        <v>1</v>
      </c>
      <c r="AM86" s="183">
        <v>0</v>
      </c>
      <c r="AN86" s="183">
        <v>0</v>
      </c>
      <c r="AO86" s="4" t="str">
        <f t="shared" si="24"/>
        <v>Credential Theft; Code Injection</v>
      </c>
      <c r="AP86" s="30" t="str">
        <f t="shared" si="25"/>
        <v xml:space="preserve">Credential Theft; Code Injection; </v>
      </c>
      <c r="AQ86" s="182">
        <v>1</v>
      </c>
      <c r="AR86" s="183">
        <v>0</v>
      </c>
      <c r="AS86" s="183">
        <v>0</v>
      </c>
      <c r="AT86" s="183">
        <v>0</v>
      </c>
      <c r="AU86" s="183">
        <v>0</v>
      </c>
      <c r="AV86" s="183">
        <v>1</v>
      </c>
      <c r="AW86" s="183">
        <v>0</v>
      </c>
      <c r="AX86" s="3" t="str">
        <f t="shared" si="26"/>
        <v>Data Extraction; Backdoor Access; Remote Code Execution/Download</v>
      </c>
      <c r="AY86" s="4" t="str">
        <f t="shared" si="27"/>
        <v xml:space="preserve">Data Extraction; Backdoor Access; Remote Code Execution/Download; </v>
      </c>
      <c r="AZ86" s="182">
        <v>1</v>
      </c>
      <c r="BA86" s="182">
        <v>0</v>
      </c>
      <c r="BB86" s="182">
        <v>1</v>
      </c>
      <c r="BC86" s="182">
        <v>0</v>
      </c>
      <c r="BD86" s="182">
        <v>1</v>
      </c>
      <c r="BE86" s="182">
        <v>0</v>
      </c>
      <c r="BF86" s="182">
        <v>0</v>
      </c>
      <c r="BG86" s="182">
        <v>0</v>
      </c>
      <c r="BH86" s="182">
        <v>0</v>
      </c>
      <c r="BI86" s="182">
        <v>0</v>
      </c>
      <c r="BJ86" s="61" t="s">
        <v>45</v>
      </c>
      <c r="BK86" s="62" t="s">
        <v>45</v>
      </c>
      <c r="BL86" s="146">
        <f t="shared" si="28"/>
        <v>2021</v>
      </c>
      <c r="BM86" s="62">
        <f t="shared" si="29"/>
        <v>0</v>
      </c>
      <c r="BN86" s="269">
        <v>3</v>
      </c>
      <c r="BO86" s="269">
        <v>2</v>
      </c>
      <c r="BP86" s="30">
        <f t="shared" si="30"/>
        <v>0</v>
      </c>
      <c r="BQ86" s="30"/>
    </row>
    <row r="87" spans="1:69">
      <c r="A87" s="55">
        <v>43922</v>
      </c>
      <c r="B87" s="30" t="s">
        <v>778</v>
      </c>
      <c r="C87" s="7" t="s">
        <v>66</v>
      </c>
      <c r="D87" s="141" t="s">
        <v>779</v>
      </c>
      <c r="E87" s="57" t="s">
        <v>780</v>
      </c>
      <c r="F87" s="25" t="s">
        <v>781</v>
      </c>
      <c r="G87" s="25" t="s">
        <v>782</v>
      </c>
      <c r="H87" s="25" t="s">
        <v>783</v>
      </c>
      <c r="I87" s="25" t="str">
        <f t="shared" si="18"/>
        <v>3rd Party Application</v>
      </c>
      <c r="J87" s="3" t="str">
        <f t="shared" si="19"/>
        <v xml:space="preserve">3rd Party Application, </v>
      </c>
      <c r="K87" s="182">
        <v>0</v>
      </c>
      <c r="L87" s="182">
        <v>0</v>
      </c>
      <c r="M87" s="182">
        <v>1</v>
      </c>
      <c r="N87" s="182">
        <v>0</v>
      </c>
      <c r="O87" s="182">
        <v>0</v>
      </c>
      <c r="P87" s="182">
        <v>0</v>
      </c>
      <c r="Q87" s="182">
        <v>0</v>
      </c>
      <c r="R87" s="4" t="str">
        <f t="shared" si="20"/>
        <v>Self-signed/Unsigned</v>
      </c>
      <c r="S87" s="3" t="str">
        <f t="shared" si="21"/>
        <v xml:space="preserve">Self-signed/Unsigned; </v>
      </c>
      <c r="T87" s="183">
        <v>0</v>
      </c>
      <c r="U87" s="183">
        <v>0</v>
      </c>
      <c r="V87" s="183">
        <v>0</v>
      </c>
      <c r="W87" s="183">
        <v>0</v>
      </c>
      <c r="X87" s="183">
        <v>1</v>
      </c>
      <c r="Y87" s="183">
        <v>0</v>
      </c>
      <c r="Z87" s="183">
        <v>0</v>
      </c>
      <c r="AA87" s="4" t="str">
        <f t="shared" si="22"/>
        <v>Supply Chain Service Provider</v>
      </c>
      <c r="AB87" s="4" t="str">
        <f t="shared" si="23"/>
        <v xml:space="preserve">Supply Chain Service Provider; </v>
      </c>
      <c r="AC87" s="183">
        <v>0</v>
      </c>
      <c r="AD87" s="183">
        <v>0</v>
      </c>
      <c r="AE87" s="183">
        <v>0</v>
      </c>
      <c r="AF87" s="183">
        <v>0</v>
      </c>
      <c r="AG87" s="183">
        <v>0</v>
      </c>
      <c r="AH87" s="183">
        <v>0</v>
      </c>
      <c r="AI87" s="183">
        <v>0</v>
      </c>
      <c r="AJ87" s="183">
        <v>0</v>
      </c>
      <c r="AK87" s="183">
        <v>0</v>
      </c>
      <c r="AL87" s="183">
        <v>0</v>
      </c>
      <c r="AM87" s="183">
        <v>1</v>
      </c>
      <c r="AN87" s="183">
        <v>0</v>
      </c>
      <c r="AO87" s="4" t="str">
        <f t="shared" si="24"/>
        <v>N/A</v>
      </c>
      <c r="AP87" s="30" t="str">
        <f t="shared" si="25"/>
        <v xml:space="preserve">N/A; </v>
      </c>
      <c r="AQ87" s="182">
        <v>0</v>
      </c>
      <c r="AR87" s="182">
        <v>0</v>
      </c>
      <c r="AS87" s="182">
        <v>0</v>
      </c>
      <c r="AT87" s="182">
        <v>0</v>
      </c>
      <c r="AU87" s="182">
        <v>0</v>
      </c>
      <c r="AV87" s="182">
        <v>0</v>
      </c>
      <c r="AW87" s="182">
        <v>1</v>
      </c>
      <c r="AX87" s="3" t="str">
        <f t="shared" si="26"/>
        <v>Data Extraction; Backdoor Access; Remote Code Execution/Download</v>
      </c>
      <c r="AY87" s="4" t="str">
        <f t="shared" si="27"/>
        <v xml:space="preserve">Data Extraction; Backdoor Access; Remote Code Execution/Download; </v>
      </c>
      <c r="AZ87" s="183">
        <v>1</v>
      </c>
      <c r="BA87" s="183">
        <v>0</v>
      </c>
      <c r="BB87" s="183">
        <v>1</v>
      </c>
      <c r="BC87" s="183">
        <v>0</v>
      </c>
      <c r="BD87" s="183">
        <v>1</v>
      </c>
      <c r="BE87" s="183">
        <v>0</v>
      </c>
      <c r="BF87" s="183">
        <v>0</v>
      </c>
      <c r="BG87" s="183">
        <v>0</v>
      </c>
      <c r="BH87" s="183">
        <v>0</v>
      </c>
      <c r="BI87" s="183">
        <v>0</v>
      </c>
      <c r="BJ87" s="26" t="s">
        <v>79</v>
      </c>
      <c r="BK87" s="27" t="s">
        <v>72</v>
      </c>
      <c r="BL87" s="146">
        <f t="shared" si="28"/>
        <v>2020</v>
      </c>
      <c r="BM87" s="62">
        <f t="shared" si="29"/>
        <v>1</v>
      </c>
      <c r="BN87" s="232">
        <v>2</v>
      </c>
      <c r="BO87" s="232">
        <v>3</v>
      </c>
      <c r="BP87" s="30">
        <f t="shared" si="30"/>
        <v>0</v>
      </c>
      <c r="BQ87" s="30">
        <v>0</v>
      </c>
    </row>
    <row r="88" spans="1:69">
      <c r="A88" s="1">
        <v>43470</v>
      </c>
      <c r="B88" s="30" t="s">
        <v>559</v>
      </c>
      <c r="C88" s="2" t="s">
        <v>66</v>
      </c>
      <c r="D88" s="24" t="s">
        <v>560</v>
      </c>
      <c r="E88" s="43" t="s">
        <v>561</v>
      </c>
      <c r="F88" s="25" t="s">
        <v>83</v>
      </c>
      <c r="G88" s="25" t="s">
        <v>232</v>
      </c>
      <c r="H88" s="25" t="s">
        <v>507</v>
      </c>
      <c r="I88" s="25" t="str">
        <f t="shared" si="18"/>
        <v>Attacker Application</v>
      </c>
      <c r="J88" s="3" t="str">
        <f t="shared" si="19"/>
        <v xml:space="preserve">Attacker Application, </v>
      </c>
      <c r="K88" s="182">
        <v>0</v>
      </c>
      <c r="L88" s="182">
        <v>0</v>
      </c>
      <c r="M88" s="182">
        <v>0</v>
      </c>
      <c r="N88" s="182">
        <v>0</v>
      </c>
      <c r="O88" s="182">
        <v>0</v>
      </c>
      <c r="P88" s="182">
        <v>1</v>
      </c>
      <c r="Q88" s="182">
        <v>0</v>
      </c>
      <c r="R88" s="4" t="str">
        <f t="shared" si="20"/>
        <v>Self-signed/Unsigned</v>
      </c>
      <c r="S88" s="3" t="str">
        <f t="shared" si="21"/>
        <v xml:space="preserve">Self-signed/Unsigned; </v>
      </c>
      <c r="T88" s="183">
        <v>0</v>
      </c>
      <c r="U88" s="183">
        <v>0</v>
      </c>
      <c r="V88" s="183">
        <v>0</v>
      </c>
      <c r="W88" s="183">
        <v>0</v>
      </c>
      <c r="X88" s="183">
        <v>1</v>
      </c>
      <c r="Y88" s="183">
        <v>0</v>
      </c>
      <c r="Z88" s="183">
        <v>0</v>
      </c>
      <c r="AA88" s="4" t="str">
        <f t="shared" si="22"/>
        <v>Proprietary Application Store</v>
      </c>
      <c r="AB88" s="4" t="str">
        <f t="shared" si="23"/>
        <v xml:space="preserve">Proprietary Application Store; </v>
      </c>
      <c r="AC88" s="183">
        <v>0</v>
      </c>
      <c r="AD88" s="183">
        <v>0</v>
      </c>
      <c r="AE88" s="183">
        <v>1</v>
      </c>
      <c r="AF88" s="183">
        <v>0</v>
      </c>
      <c r="AG88" s="183">
        <v>0</v>
      </c>
      <c r="AH88" s="183">
        <v>0</v>
      </c>
      <c r="AI88" s="183">
        <v>0</v>
      </c>
      <c r="AJ88" s="183">
        <v>0</v>
      </c>
      <c r="AK88" s="183">
        <v>0</v>
      </c>
      <c r="AL88" s="183">
        <v>0</v>
      </c>
      <c r="AM88" s="183">
        <v>0</v>
      </c>
      <c r="AN88" s="183">
        <v>0</v>
      </c>
      <c r="AO88" s="4" t="str">
        <f t="shared" si="24"/>
        <v>N/A</v>
      </c>
      <c r="AP88" s="30" t="str">
        <f t="shared" si="25"/>
        <v xml:space="preserve">N/A; </v>
      </c>
      <c r="AQ88" s="182">
        <v>0</v>
      </c>
      <c r="AR88" s="182">
        <v>0</v>
      </c>
      <c r="AS88" s="182">
        <v>0</v>
      </c>
      <c r="AT88" s="182">
        <v>0</v>
      </c>
      <c r="AU88" s="182">
        <v>0</v>
      </c>
      <c r="AV88" s="182">
        <v>0</v>
      </c>
      <c r="AW88" s="182">
        <v>1</v>
      </c>
      <c r="AX88" s="3" t="str">
        <f t="shared" si="26"/>
        <v>Data Extraction; Payment Diversion</v>
      </c>
      <c r="AY88" s="4" t="str">
        <f t="shared" si="27"/>
        <v xml:space="preserve">Data Extraction; Payment Diversion; </v>
      </c>
      <c r="AZ88" s="183">
        <v>1</v>
      </c>
      <c r="BA88" s="183">
        <v>0</v>
      </c>
      <c r="BB88" s="183">
        <v>0</v>
      </c>
      <c r="BC88" s="183">
        <v>0</v>
      </c>
      <c r="BD88" s="183">
        <v>0</v>
      </c>
      <c r="BE88" s="183">
        <v>0</v>
      </c>
      <c r="BF88" s="183">
        <v>1</v>
      </c>
      <c r="BG88" s="183">
        <v>0</v>
      </c>
      <c r="BH88" s="183">
        <v>0</v>
      </c>
      <c r="BI88" s="183">
        <v>0</v>
      </c>
      <c r="BJ88" s="26" t="s">
        <v>79</v>
      </c>
      <c r="BK88" s="27" t="s">
        <v>86</v>
      </c>
      <c r="BL88" s="146">
        <f t="shared" si="28"/>
        <v>2019</v>
      </c>
      <c r="BM88" s="62">
        <f t="shared" si="29"/>
        <v>0</v>
      </c>
      <c r="BN88" s="232">
        <v>2</v>
      </c>
      <c r="BO88" s="232">
        <v>1</v>
      </c>
      <c r="BP88" s="30">
        <f t="shared" si="30"/>
        <v>1</v>
      </c>
      <c r="BQ88" s="30">
        <v>0</v>
      </c>
    </row>
    <row r="89" spans="1:69">
      <c r="A89" s="1">
        <v>43424</v>
      </c>
      <c r="B89" s="30" t="s">
        <v>533</v>
      </c>
      <c r="C89" s="2" t="s">
        <v>66</v>
      </c>
      <c r="D89" s="24" t="s">
        <v>534</v>
      </c>
      <c r="E89" s="43" t="s">
        <v>535</v>
      </c>
      <c r="F89" s="25" t="s">
        <v>83</v>
      </c>
      <c r="G89" s="25" t="s">
        <v>313</v>
      </c>
      <c r="H89" s="25" t="s">
        <v>85</v>
      </c>
      <c r="I89" s="25" t="str">
        <f t="shared" si="18"/>
        <v>Attacker Application</v>
      </c>
      <c r="J89" s="3" t="str">
        <f t="shared" si="19"/>
        <v xml:space="preserve">Attacker Application, </v>
      </c>
      <c r="K89" s="182">
        <v>0</v>
      </c>
      <c r="L89" s="182">
        <v>0</v>
      </c>
      <c r="M89" s="182">
        <v>0</v>
      </c>
      <c r="N89" s="182">
        <v>0</v>
      </c>
      <c r="O89" s="182">
        <v>0</v>
      </c>
      <c r="P89" s="182">
        <v>1</v>
      </c>
      <c r="Q89" s="182">
        <v>0</v>
      </c>
      <c r="R89" s="4" t="str">
        <f t="shared" si="20"/>
        <v>Self-signed/Unsigned</v>
      </c>
      <c r="S89" s="3" t="str">
        <f t="shared" si="21"/>
        <v xml:space="preserve">Self-signed/Unsigned; </v>
      </c>
      <c r="T89" s="183">
        <v>0</v>
      </c>
      <c r="U89" s="183">
        <v>0</v>
      </c>
      <c r="V89" s="183">
        <v>0</v>
      </c>
      <c r="W89" s="183">
        <v>0</v>
      </c>
      <c r="X89" s="183">
        <v>1</v>
      </c>
      <c r="Y89" s="183">
        <v>0</v>
      </c>
      <c r="Z89" s="183">
        <v>0</v>
      </c>
      <c r="AA89" s="4" t="str">
        <f t="shared" si="22"/>
        <v>Proprietary Application Store</v>
      </c>
      <c r="AB89" s="4" t="str">
        <f t="shared" si="23"/>
        <v xml:space="preserve">Proprietary Application Store; </v>
      </c>
      <c r="AC89" s="183">
        <v>0</v>
      </c>
      <c r="AD89" s="183">
        <v>0</v>
      </c>
      <c r="AE89" s="183">
        <v>1</v>
      </c>
      <c r="AF89" s="183">
        <v>0</v>
      </c>
      <c r="AG89" s="183">
        <v>0</v>
      </c>
      <c r="AH89" s="183">
        <v>0</v>
      </c>
      <c r="AI89" s="183">
        <v>0</v>
      </c>
      <c r="AJ89" s="183">
        <v>0</v>
      </c>
      <c r="AK89" s="183">
        <v>0</v>
      </c>
      <c r="AL89" s="183">
        <v>0</v>
      </c>
      <c r="AM89" s="183">
        <v>0</v>
      </c>
      <c r="AN89" s="183">
        <v>0</v>
      </c>
      <c r="AO89" s="4" t="str">
        <f t="shared" si="24"/>
        <v>N/A</v>
      </c>
      <c r="AP89" s="30" t="str">
        <f t="shared" si="25"/>
        <v xml:space="preserve">N/A; </v>
      </c>
      <c r="AQ89" s="182">
        <v>0</v>
      </c>
      <c r="AR89" s="182">
        <v>0</v>
      </c>
      <c r="AS89" s="182">
        <v>0</v>
      </c>
      <c r="AT89" s="182">
        <v>0</v>
      </c>
      <c r="AU89" s="182">
        <v>0</v>
      </c>
      <c r="AV89" s="182">
        <v>0</v>
      </c>
      <c r="AW89" s="182">
        <v>1</v>
      </c>
      <c r="AX89" s="3" t="str">
        <f t="shared" si="26"/>
        <v>Backdoor Access</v>
      </c>
      <c r="AY89" s="4" t="str">
        <f t="shared" si="27"/>
        <v xml:space="preserve">Backdoor Access; </v>
      </c>
      <c r="AZ89" s="183">
        <v>0</v>
      </c>
      <c r="BA89" s="183">
        <v>0</v>
      </c>
      <c r="BB89" s="183">
        <v>1</v>
      </c>
      <c r="BC89" s="183">
        <v>0</v>
      </c>
      <c r="BD89" s="183">
        <v>0</v>
      </c>
      <c r="BE89" s="183">
        <v>0</v>
      </c>
      <c r="BF89" s="183">
        <v>0</v>
      </c>
      <c r="BG89" s="183">
        <v>0</v>
      </c>
      <c r="BH89" s="183">
        <v>0</v>
      </c>
      <c r="BI89" s="183">
        <v>0</v>
      </c>
      <c r="BJ89" s="26" t="s">
        <v>79</v>
      </c>
      <c r="BK89" s="27" t="s">
        <v>79</v>
      </c>
      <c r="BL89" s="146">
        <f t="shared" si="28"/>
        <v>2018</v>
      </c>
      <c r="BM89" s="62">
        <f t="shared" si="29"/>
        <v>0</v>
      </c>
      <c r="BN89" s="232">
        <v>2</v>
      </c>
      <c r="BO89" s="232">
        <v>1</v>
      </c>
      <c r="BP89" s="30">
        <f t="shared" si="30"/>
        <v>1</v>
      </c>
      <c r="BQ89" s="30">
        <v>0</v>
      </c>
    </row>
    <row r="90" spans="1:69">
      <c r="A90" s="1">
        <v>43314</v>
      </c>
      <c r="B90" s="30" t="s">
        <v>481</v>
      </c>
      <c r="C90" s="2" t="s">
        <v>66</v>
      </c>
      <c r="D90" s="24" t="s">
        <v>482</v>
      </c>
      <c r="E90" s="43" t="s">
        <v>483</v>
      </c>
      <c r="F90" s="25" t="s">
        <v>83</v>
      </c>
      <c r="G90" s="25" t="s">
        <v>313</v>
      </c>
      <c r="H90" s="25" t="s">
        <v>85</v>
      </c>
      <c r="I90" s="25" t="str">
        <f t="shared" si="18"/>
        <v>3rd Party Application</v>
      </c>
      <c r="J90" s="3" t="str">
        <f t="shared" si="19"/>
        <v xml:space="preserve">3rd Party Application, </v>
      </c>
      <c r="K90" s="182">
        <v>0</v>
      </c>
      <c r="L90" s="182">
        <v>0</v>
      </c>
      <c r="M90" s="182">
        <v>1</v>
      </c>
      <c r="N90" s="182">
        <v>0</v>
      </c>
      <c r="O90" s="182">
        <v>0</v>
      </c>
      <c r="P90" s="182">
        <v>0</v>
      </c>
      <c r="Q90" s="182">
        <v>0</v>
      </c>
      <c r="R90" s="4" t="str">
        <f t="shared" si="20"/>
        <v>Pre-signature Insertion; Unknown, Other, or N/A</v>
      </c>
      <c r="S90" s="3" t="str">
        <f t="shared" si="21"/>
        <v xml:space="preserve">Pre-signature Insertion; Unknown, Other, or N/A; </v>
      </c>
      <c r="T90" s="183">
        <v>0</v>
      </c>
      <c r="U90" s="183">
        <v>1</v>
      </c>
      <c r="V90" s="183">
        <v>0</v>
      </c>
      <c r="W90" s="183">
        <v>0</v>
      </c>
      <c r="X90" s="183">
        <v>0</v>
      </c>
      <c r="Y90" s="183">
        <v>0</v>
      </c>
      <c r="Z90" s="183">
        <v>1</v>
      </c>
      <c r="AA90" s="4" t="str">
        <f t="shared" si="22"/>
        <v>Proprietary Application Store; Development Software</v>
      </c>
      <c r="AB90" s="4" t="str">
        <f t="shared" si="23"/>
        <v xml:space="preserve">Proprietary Application Store; Development Software; </v>
      </c>
      <c r="AC90" s="183">
        <v>0</v>
      </c>
      <c r="AD90" s="183">
        <v>0</v>
      </c>
      <c r="AE90" s="183">
        <v>1</v>
      </c>
      <c r="AF90" s="183">
        <v>0</v>
      </c>
      <c r="AG90" s="183">
        <v>0</v>
      </c>
      <c r="AH90" s="183">
        <v>0</v>
      </c>
      <c r="AI90" s="183">
        <v>0</v>
      </c>
      <c r="AJ90" s="183">
        <v>0</v>
      </c>
      <c r="AK90" s="183">
        <v>0</v>
      </c>
      <c r="AL90" s="183">
        <v>1</v>
      </c>
      <c r="AM90" s="183">
        <v>0</v>
      </c>
      <c r="AN90" s="183">
        <v>0</v>
      </c>
      <c r="AO90" s="4" t="str">
        <f t="shared" si="24"/>
        <v>N/A</v>
      </c>
      <c r="AP90" s="30" t="str">
        <f t="shared" si="25"/>
        <v xml:space="preserve">N/A; </v>
      </c>
      <c r="AQ90" s="182">
        <v>0</v>
      </c>
      <c r="AR90" s="182">
        <v>0</v>
      </c>
      <c r="AS90" s="182">
        <v>0</v>
      </c>
      <c r="AT90" s="182">
        <v>0</v>
      </c>
      <c r="AU90" s="182">
        <v>0</v>
      </c>
      <c r="AV90" s="182">
        <v>0</v>
      </c>
      <c r="AW90" s="182">
        <v>1</v>
      </c>
      <c r="AX90" s="3" t="s">
        <v>484</v>
      </c>
      <c r="AY90" s="4" t="str">
        <f t="shared" si="27"/>
        <v/>
      </c>
      <c r="AZ90" s="183">
        <v>0</v>
      </c>
      <c r="BA90" s="183">
        <v>0</v>
      </c>
      <c r="BB90" s="183">
        <v>0</v>
      </c>
      <c r="BC90" s="183">
        <v>0</v>
      </c>
      <c r="BD90" s="183">
        <v>0</v>
      </c>
      <c r="BE90" s="183">
        <v>0</v>
      </c>
      <c r="BF90" s="183">
        <v>0</v>
      </c>
      <c r="BG90" s="183">
        <v>0</v>
      </c>
      <c r="BH90" s="183">
        <v>0</v>
      </c>
      <c r="BI90" s="183">
        <v>0</v>
      </c>
      <c r="BJ90" s="26" t="s">
        <v>79</v>
      </c>
      <c r="BK90" s="27" t="s">
        <v>79</v>
      </c>
      <c r="BL90" s="146">
        <f t="shared" si="28"/>
        <v>2018</v>
      </c>
      <c r="BM90" s="62">
        <f t="shared" si="29"/>
        <v>1</v>
      </c>
      <c r="BN90" s="232">
        <v>2</v>
      </c>
      <c r="BO90" s="232">
        <v>1</v>
      </c>
      <c r="BP90" s="30">
        <f t="shared" si="30"/>
        <v>1</v>
      </c>
      <c r="BQ90" s="30">
        <v>0</v>
      </c>
    </row>
    <row r="91" spans="1:69">
      <c r="A91" s="1">
        <v>42694</v>
      </c>
      <c r="B91" s="30" t="s">
        <v>310</v>
      </c>
      <c r="C91" s="2" t="s">
        <v>66</v>
      </c>
      <c r="D91" s="24" t="s">
        <v>311</v>
      </c>
      <c r="E91" s="43" t="s">
        <v>312</v>
      </c>
      <c r="F91" s="25" t="s">
        <v>83</v>
      </c>
      <c r="G91" s="25" t="s">
        <v>313</v>
      </c>
      <c r="H91" s="25" t="s">
        <v>85</v>
      </c>
      <c r="I91" s="25" t="str">
        <f t="shared" si="18"/>
        <v>Attacker Application</v>
      </c>
      <c r="J91" s="3" t="str">
        <f t="shared" si="19"/>
        <v xml:space="preserve">Attacker Application, </v>
      </c>
      <c r="K91" s="182">
        <v>0</v>
      </c>
      <c r="L91" s="182">
        <v>0</v>
      </c>
      <c r="M91" s="182">
        <v>0</v>
      </c>
      <c r="N91" s="182">
        <v>0</v>
      </c>
      <c r="O91" s="182">
        <v>0</v>
      </c>
      <c r="P91" s="182">
        <v>1</v>
      </c>
      <c r="Q91" s="182">
        <v>0</v>
      </c>
      <c r="R91" s="4" t="str">
        <f t="shared" si="20"/>
        <v>Self-signed/Unsigned</v>
      </c>
      <c r="S91" s="3" t="str">
        <f t="shared" si="21"/>
        <v xml:space="preserve">Self-signed/Unsigned; </v>
      </c>
      <c r="T91" s="183">
        <v>0</v>
      </c>
      <c r="U91" s="183">
        <v>0</v>
      </c>
      <c r="V91" s="183">
        <v>0</v>
      </c>
      <c r="W91" s="183">
        <v>0</v>
      </c>
      <c r="X91" s="183">
        <v>1</v>
      </c>
      <c r="Y91" s="183">
        <v>0</v>
      </c>
      <c r="Z91" s="183">
        <v>0</v>
      </c>
      <c r="AA91" s="4" t="str">
        <f t="shared" si="22"/>
        <v>Proprietary Application Store; Phishing</v>
      </c>
      <c r="AB91" s="4" t="str">
        <f t="shared" si="23"/>
        <v xml:space="preserve">Proprietary Application Store; Phishing; </v>
      </c>
      <c r="AC91" s="183">
        <v>0</v>
      </c>
      <c r="AD91" s="183">
        <v>0</v>
      </c>
      <c r="AE91" s="183">
        <v>1</v>
      </c>
      <c r="AF91" s="183">
        <v>0</v>
      </c>
      <c r="AG91" s="183">
        <v>0</v>
      </c>
      <c r="AH91" s="183">
        <v>0</v>
      </c>
      <c r="AI91" s="183">
        <v>0</v>
      </c>
      <c r="AJ91" s="183">
        <v>0</v>
      </c>
      <c r="AK91" s="183">
        <v>1</v>
      </c>
      <c r="AL91" s="183">
        <v>0</v>
      </c>
      <c r="AM91" s="183">
        <v>0</v>
      </c>
      <c r="AN91" s="183">
        <v>0</v>
      </c>
      <c r="AO91" s="4" t="str">
        <f t="shared" si="24"/>
        <v>N/A</v>
      </c>
      <c r="AP91" s="30" t="str">
        <f t="shared" si="25"/>
        <v xml:space="preserve">N/A; </v>
      </c>
      <c r="AQ91" s="182">
        <v>0</v>
      </c>
      <c r="AR91" s="182">
        <v>0</v>
      </c>
      <c r="AS91" s="182">
        <v>0</v>
      </c>
      <c r="AT91" s="182">
        <v>0</v>
      </c>
      <c r="AU91" s="182">
        <v>0</v>
      </c>
      <c r="AV91" s="182">
        <v>0</v>
      </c>
      <c r="AW91" s="182">
        <v>1</v>
      </c>
      <c r="AX91" s="3" t="str">
        <f t="shared" ref="AX91:AX122" si="31">LEFT(AY91,LEN(AY91)-2)</f>
        <v>Data Extraction; Backdoor Access; Remote Code Execution/Download; Adware</v>
      </c>
      <c r="AY91" s="4" t="str">
        <f t="shared" si="27"/>
        <v xml:space="preserve">Data Extraction; Backdoor Access; Remote Code Execution/Download; Adware; </v>
      </c>
      <c r="AZ91" s="183">
        <v>1</v>
      </c>
      <c r="BA91" s="183">
        <v>0</v>
      </c>
      <c r="BB91" s="183">
        <v>1</v>
      </c>
      <c r="BC91" s="183">
        <v>0</v>
      </c>
      <c r="BD91" s="183">
        <v>1</v>
      </c>
      <c r="BE91" s="183">
        <v>1</v>
      </c>
      <c r="BF91" s="183">
        <v>0</v>
      </c>
      <c r="BG91" s="183">
        <v>0</v>
      </c>
      <c r="BH91" s="183">
        <v>0</v>
      </c>
      <c r="BI91" s="183">
        <v>0</v>
      </c>
      <c r="BJ91" s="26" t="s">
        <v>79</v>
      </c>
      <c r="BK91" s="27" t="s">
        <v>86</v>
      </c>
      <c r="BL91" s="146">
        <f t="shared" si="28"/>
        <v>2016</v>
      </c>
      <c r="BM91" s="62">
        <f t="shared" si="29"/>
        <v>0</v>
      </c>
      <c r="BN91" s="232">
        <v>2</v>
      </c>
      <c r="BO91" s="232">
        <v>1</v>
      </c>
      <c r="BP91" s="30">
        <f t="shared" si="30"/>
        <v>1</v>
      </c>
      <c r="BQ91" s="30">
        <v>0</v>
      </c>
    </row>
    <row r="92" spans="1:69" ht="16">
      <c r="A92" s="55">
        <v>44706</v>
      </c>
      <c r="B92" s="135" t="s">
        <v>1184</v>
      </c>
      <c r="C92" s="128" t="s">
        <v>112</v>
      </c>
      <c r="D92" s="247" t="s">
        <v>1185</v>
      </c>
      <c r="E92" s="128" t="s">
        <v>1186</v>
      </c>
      <c r="F92" s="56" t="s">
        <v>1187</v>
      </c>
      <c r="G92" s="56" t="s">
        <v>1184</v>
      </c>
      <c r="H92" s="56" t="s">
        <v>1188</v>
      </c>
      <c r="I92" s="25" t="str">
        <f t="shared" si="18"/>
        <v>OSS</v>
      </c>
      <c r="J92" s="3" t="str">
        <f t="shared" si="19"/>
        <v xml:space="preserve">OSS, </v>
      </c>
      <c r="K92" s="182">
        <v>0</v>
      </c>
      <c r="L92" s="182">
        <v>0</v>
      </c>
      <c r="M92" s="182">
        <v>0</v>
      </c>
      <c r="N92" s="182">
        <v>0</v>
      </c>
      <c r="O92" s="182">
        <v>1</v>
      </c>
      <c r="P92" s="182">
        <v>0</v>
      </c>
      <c r="Q92" s="182">
        <v>0</v>
      </c>
      <c r="R92" s="4" t="str">
        <f t="shared" si="20"/>
        <v>Unknown, Other, or N/A</v>
      </c>
      <c r="S92" s="3" t="str">
        <f t="shared" si="21"/>
        <v xml:space="preserve">Unknown, Other, or N/A; </v>
      </c>
      <c r="T92" s="183">
        <v>0</v>
      </c>
      <c r="U92" s="183">
        <v>0</v>
      </c>
      <c r="V92" s="183">
        <v>0</v>
      </c>
      <c r="W92" s="183">
        <v>0</v>
      </c>
      <c r="X92" s="183">
        <v>0</v>
      </c>
      <c r="Y92" s="183">
        <v>0</v>
      </c>
      <c r="Z92" s="183">
        <v>1</v>
      </c>
      <c r="AA92" s="4" t="str">
        <f t="shared" si="22"/>
        <v>Open Source Dependency</v>
      </c>
      <c r="AB92" s="4" t="str">
        <f t="shared" si="23"/>
        <v xml:space="preserve">Open Source Dependency; </v>
      </c>
      <c r="AC92" s="183">
        <v>0</v>
      </c>
      <c r="AD92" s="183">
        <v>0</v>
      </c>
      <c r="AE92" s="183">
        <v>0</v>
      </c>
      <c r="AF92" s="183">
        <v>0</v>
      </c>
      <c r="AG92" s="183">
        <v>1</v>
      </c>
      <c r="AH92" s="183">
        <v>0</v>
      </c>
      <c r="AI92" s="183">
        <v>0</v>
      </c>
      <c r="AJ92" s="183">
        <v>0</v>
      </c>
      <c r="AK92" s="183">
        <v>0</v>
      </c>
      <c r="AL92" s="183">
        <v>0</v>
      </c>
      <c r="AM92" s="183">
        <v>0</v>
      </c>
      <c r="AN92" s="183">
        <v>0</v>
      </c>
      <c r="AO92" s="4" t="str">
        <f t="shared" si="24"/>
        <v>N/A</v>
      </c>
      <c r="AP92" s="30" t="str">
        <f t="shared" si="25"/>
        <v xml:space="preserve">N/A; </v>
      </c>
      <c r="AQ92" s="182">
        <v>0</v>
      </c>
      <c r="AR92" s="183">
        <v>0</v>
      </c>
      <c r="AS92" s="183">
        <v>0</v>
      </c>
      <c r="AT92" s="183">
        <v>0</v>
      </c>
      <c r="AU92" s="183">
        <v>0</v>
      </c>
      <c r="AV92" s="183">
        <v>0</v>
      </c>
      <c r="AW92" s="183">
        <v>1</v>
      </c>
      <c r="AX92" s="3" t="str">
        <f t="shared" si="31"/>
        <v>Data Extraction</v>
      </c>
      <c r="AY92" s="4" t="str">
        <f t="shared" si="27"/>
        <v xml:space="preserve">Data Extraction; </v>
      </c>
      <c r="AZ92" s="182">
        <v>1</v>
      </c>
      <c r="BA92" s="182">
        <v>0</v>
      </c>
      <c r="BB92" s="182">
        <v>0</v>
      </c>
      <c r="BC92" s="182">
        <v>0</v>
      </c>
      <c r="BD92" s="182">
        <v>0</v>
      </c>
      <c r="BE92" s="182">
        <v>0</v>
      </c>
      <c r="BF92" s="182">
        <v>0</v>
      </c>
      <c r="BG92" s="182">
        <v>0</v>
      </c>
      <c r="BH92" s="182">
        <v>0</v>
      </c>
      <c r="BI92" s="182">
        <v>0</v>
      </c>
      <c r="BJ92" s="61" t="s">
        <v>45</v>
      </c>
      <c r="BK92" s="62" t="s">
        <v>45</v>
      </c>
      <c r="BL92" s="146">
        <f t="shared" si="28"/>
        <v>2022</v>
      </c>
      <c r="BM92" s="62">
        <f t="shared" si="29"/>
        <v>0</v>
      </c>
      <c r="BN92" s="269">
        <v>1</v>
      </c>
      <c r="BO92" s="269">
        <v>1</v>
      </c>
      <c r="BP92" s="30">
        <f t="shared" si="30"/>
        <v>0</v>
      </c>
      <c r="BQ92" s="30">
        <v>5</v>
      </c>
    </row>
    <row r="93" spans="1:69">
      <c r="A93" s="1">
        <v>42932</v>
      </c>
      <c r="B93" s="30" t="s">
        <v>355</v>
      </c>
      <c r="C93" s="2" t="s">
        <v>66</v>
      </c>
      <c r="D93" s="24" t="s">
        <v>356</v>
      </c>
      <c r="E93" s="43" t="s">
        <v>357</v>
      </c>
      <c r="F93" s="25" t="s">
        <v>296</v>
      </c>
      <c r="G93" s="25" t="s">
        <v>358</v>
      </c>
      <c r="H93" s="25" t="s">
        <v>290</v>
      </c>
      <c r="I93" s="25" t="str">
        <f t="shared" si="18"/>
        <v>OSS, Attacker Application</v>
      </c>
      <c r="J93" s="3" t="str">
        <f t="shared" si="19"/>
        <v xml:space="preserve">OSS, Attacker Application, </v>
      </c>
      <c r="K93" s="182">
        <v>0</v>
      </c>
      <c r="L93" s="182">
        <v>0</v>
      </c>
      <c r="M93" s="182">
        <v>0</v>
      </c>
      <c r="N93" s="182">
        <v>0</v>
      </c>
      <c r="O93" s="182">
        <v>1</v>
      </c>
      <c r="P93" s="182">
        <v>1</v>
      </c>
      <c r="Q93" s="182">
        <v>0</v>
      </c>
      <c r="R93" s="4" t="str">
        <f t="shared" si="20"/>
        <v>Self-signed/Unsigned</v>
      </c>
      <c r="S93" s="3" t="str">
        <f t="shared" si="21"/>
        <v xml:space="preserve">Self-signed/Unsigned; </v>
      </c>
      <c r="T93" s="183">
        <v>0</v>
      </c>
      <c r="U93" s="183">
        <v>0</v>
      </c>
      <c r="V93" s="183">
        <v>0</v>
      </c>
      <c r="W93" s="183">
        <v>0</v>
      </c>
      <c r="X93" s="183">
        <v>1</v>
      </c>
      <c r="Y93" s="183">
        <v>0</v>
      </c>
      <c r="Z93" s="183">
        <v>0</v>
      </c>
      <c r="AA93" s="4" t="str">
        <f t="shared" si="22"/>
        <v>Typosquatting; Open Source Dependency</v>
      </c>
      <c r="AB93" s="4" t="str">
        <f t="shared" si="23"/>
        <v xml:space="preserve">Typosquatting; Open Source Dependency; </v>
      </c>
      <c r="AC93" s="183">
        <v>1</v>
      </c>
      <c r="AD93" s="183">
        <v>0</v>
      </c>
      <c r="AE93" s="183">
        <v>0</v>
      </c>
      <c r="AF93" s="183">
        <v>0</v>
      </c>
      <c r="AG93" s="183">
        <v>1</v>
      </c>
      <c r="AH93" s="183">
        <v>0</v>
      </c>
      <c r="AI93" s="183">
        <v>0</v>
      </c>
      <c r="AJ93" s="183">
        <v>0</v>
      </c>
      <c r="AK93" s="183">
        <v>0</v>
      </c>
      <c r="AL93" s="183">
        <v>0</v>
      </c>
      <c r="AM93" s="183">
        <v>0</v>
      </c>
      <c r="AN93" s="183">
        <v>0</v>
      </c>
      <c r="AO93" s="4" t="str">
        <f t="shared" si="24"/>
        <v>N/A</v>
      </c>
      <c r="AP93" s="30" t="str">
        <f t="shared" si="25"/>
        <v xml:space="preserve">N/A; </v>
      </c>
      <c r="AQ93" s="182">
        <v>0</v>
      </c>
      <c r="AR93" s="182">
        <v>0</v>
      </c>
      <c r="AS93" s="182">
        <v>0</v>
      </c>
      <c r="AT93" s="182">
        <v>0</v>
      </c>
      <c r="AU93" s="182">
        <v>0</v>
      </c>
      <c r="AV93" s="182">
        <v>0</v>
      </c>
      <c r="AW93" s="182">
        <v>1</v>
      </c>
      <c r="AX93" s="3" t="str">
        <f t="shared" si="31"/>
        <v>Data Extraction</v>
      </c>
      <c r="AY93" s="4" t="str">
        <f t="shared" si="27"/>
        <v xml:space="preserve">Data Extraction; </v>
      </c>
      <c r="AZ93" s="183">
        <v>1</v>
      </c>
      <c r="BA93" s="183">
        <v>0</v>
      </c>
      <c r="BB93" s="183">
        <v>0</v>
      </c>
      <c r="BC93" s="183">
        <v>0</v>
      </c>
      <c r="BD93" s="183">
        <v>0</v>
      </c>
      <c r="BE93" s="183">
        <v>0</v>
      </c>
      <c r="BF93" s="183">
        <v>0</v>
      </c>
      <c r="BG93" s="183">
        <v>0</v>
      </c>
      <c r="BH93" s="183">
        <v>0</v>
      </c>
      <c r="BI93" s="183">
        <v>0</v>
      </c>
      <c r="BJ93" s="26" t="s">
        <v>359</v>
      </c>
      <c r="BK93" s="27" t="s">
        <v>86</v>
      </c>
      <c r="BL93" s="146">
        <f t="shared" si="28"/>
        <v>2017</v>
      </c>
      <c r="BM93" s="62">
        <f t="shared" si="29"/>
        <v>0</v>
      </c>
      <c r="BN93" s="232">
        <v>2</v>
      </c>
      <c r="BO93" s="232">
        <v>1</v>
      </c>
      <c r="BP93" s="30">
        <f t="shared" si="30"/>
        <v>0</v>
      </c>
      <c r="BQ93" s="30">
        <v>0</v>
      </c>
    </row>
    <row r="94" spans="1:69">
      <c r="A94" s="6">
        <v>42863</v>
      </c>
      <c r="B94" s="30" t="s">
        <v>331</v>
      </c>
      <c r="C94" s="7" t="s">
        <v>66</v>
      </c>
      <c r="D94" s="24" t="s">
        <v>332</v>
      </c>
      <c r="E94" s="76" t="s">
        <v>333</v>
      </c>
      <c r="F94" s="25" t="s">
        <v>334</v>
      </c>
      <c r="G94" s="25" t="s">
        <v>334</v>
      </c>
      <c r="H94" s="25" t="s">
        <v>335</v>
      </c>
      <c r="I94" s="25" t="str">
        <f t="shared" si="18"/>
        <v>3rd Party Application</v>
      </c>
      <c r="J94" s="3" t="str">
        <f t="shared" si="19"/>
        <v xml:space="preserve">3rd Party Application, </v>
      </c>
      <c r="K94" s="182">
        <v>0</v>
      </c>
      <c r="L94" s="182">
        <v>0</v>
      </c>
      <c r="M94" s="182">
        <v>1</v>
      </c>
      <c r="N94" s="182">
        <v>0</v>
      </c>
      <c r="O94" s="182">
        <v>0</v>
      </c>
      <c r="P94" s="182">
        <v>0</v>
      </c>
      <c r="Q94" s="182">
        <v>0</v>
      </c>
      <c r="R94" s="4" t="str">
        <f t="shared" si="20"/>
        <v>Self-signed/Unsigned</v>
      </c>
      <c r="S94" s="3" t="str">
        <f t="shared" si="21"/>
        <v xml:space="preserve">Self-signed/Unsigned; </v>
      </c>
      <c r="T94" s="183">
        <v>0</v>
      </c>
      <c r="U94" s="183">
        <v>0</v>
      </c>
      <c r="V94" s="183">
        <v>0</v>
      </c>
      <c r="W94" s="183">
        <v>0</v>
      </c>
      <c r="X94" s="183">
        <v>1</v>
      </c>
      <c r="Y94" s="183">
        <v>0</v>
      </c>
      <c r="Z94" s="183">
        <v>0</v>
      </c>
      <c r="AA94" s="4" t="str">
        <f t="shared" si="22"/>
        <v>Hijacked Updates; 3rd Party Application Store</v>
      </c>
      <c r="AB94" s="4" t="str">
        <f t="shared" si="23"/>
        <v xml:space="preserve">Hijacked Updates; 3rd Party Application Store; </v>
      </c>
      <c r="AC94" s="183">
        <v>0</v>
      </c>
      <c r="AD94" s="183">
        <v>1</v>
      </c>
      <c r="AE94" s="183">
        <v>0</v>
      </c>
      <c r="AF94" s="183">
        <v>1</v>
      </c>
      <c r="AG94" s="183">
        <v>0</v>
      </c>
      <c r="AH94" s="183">
        <v>0</v>
      </c>
      <c r="AI94" s="183">
        <v>0</v>
      </c>
      <c r="AJ94" s="183">
        <v>0</v>
      </c>
      <c r="AK94" s="183">
        <v>0</v>
      </c>
      <c r="AL94" s="183">
        <v>0</v>
      </c>
      <c r="AM94" s="183">
        <v>0</v>
      </c>
      <c r="AN94" s="183">
        <v>0</v>
      </c>
      <c r="AO94" s="4" t="str">
        <f t="shared" si="24"/>
        <v>N/A</v>
      </c>
      <c r="AP94" s="30" t="str">
        <f t="shared" si="25"/>
        <v xml:space="preserve">N/A; </v>
      </c>
      <c r="AQ94" s="182">
        <v>0</v>
      </c>
      <c r="AR94" s="182">
        <v>0</v>
      </c>
      <c r="AS94" s="182">
        <v>0</v>
      </c>
      <c r="AT94" s="182">
        <v>0</v>
      </c>
      <c r="AU94" s="182">
        <v>0</v>
      </c>
      <c r="AV94" s="182">
        <v>0</v>
      </c>
      <c r="AW94" s="182">
        <v>1</v>
      </c>
      <c r="AX94" s="3" t="str">
        <f t="shared" si="31"/>
        <v>Data Extraction; Backdoor Access; Remote Code Execution/Download</v>
      </c>
      <c r="AY94" s="4" t="str">
        <f t="shared" si="27"/>
        <v xml:space="preserve">Data Extraction; Backdoor Access; Remote Code Execution/Download; </v>
      </c>
      <c r="AZ94" s="183">
        <v>1</v>
      </c>
      <c r="BA94" s="183">
        <v>0</v>
      </c>
      <c r="BB94" s="183">
        <v>1</v>
      </c>
      <c r="BC94" s="183">
        <v>0</v>
      </c>
      <c r="BD94" s="183">
        <v>1</v>
      </c>
      <c r="BE94" s="183">
        <v>0</v>
      </c>
      <c r="BF94" s="183">
        <v>0</v>
      </c>
      <c r="BG94" s="183">
        <v>0</v>
      </c>
      <c r="BH94" s="183">
        <v>0</v>
      </c>
      <c r="BI94" s="183">
        <v>0</v>
      </c>
      <c r="BJ94" s="26" t="s">
        <v>79</v>
      </c>
      <c r="BK94" s="27" t="s">
        <v>79</v>
      </c>
      <c r="BL94" s="146">
        <f t="shared" si="28"/>
        <v>2017</v>
      </c>
      <c r="BM94" s="62">
        <f t="shared" si="29"/>
        <v>1</v>
      </c>
      <c r="BN94" s="232">
        <v>2</v>
      </c>
      <c r="BO94" s="232">
        <v>2</v>
      </c>
      <c r="BP94" s="30">
        <f t="shared" si="30"/>
        <v>1</v>
      </c>
      <c r="BQ94" s="30">
        <v>0</v>
      </c>
    </row>
    <row r="95" spans="1:69">
      <c r="A95" s="47">
        <v>41736</v>
      </c>
      <c r="B95" s="30" t="s">
        <v>192</v>
      </c>
      <c r="C95" s="2" t="s">
        <v>112</v>
      </c>
      <c r="D95" s="24" t="s">
        <v>193</v>
      </c>
      <c r="E95" s="71" t="s">
        <v>194</v>
      </c>
      <c r="F95" s="25" t="s">
        <v>195</v>
      </c>
      <c r="G95" s="25" t="s">
        <v>196</v>
      </c>
      <c r="H95" s="25" t="s">
        <v>197</v>
      </c>
      <c r="I95" s="25" t="str">
        <f t="shared" si="18"/>
        <v>OSS</v>
      </c>
      <c r="J95" s="3" t="str">
        <f t="shared" si="19"/>
        <v xml:space="preserve">OSS, </v>
      </c>
      <c r="K95" s="182">
        <v>0</v>
      </c>
      <c r="L95" s="182">
        <v>0</v>
      </c>
      <c r="M95" s="182">
        <v>0</v>
      </c>
      <c r="N95" s="182">
        <v>0</v>
      </c>
      <c r="O95" s="182">
        <v>1</v>
      </c>
      <c r="P95" s="182">
        <v>0</v>
      </c>
      <c r="Q95" s="182">
        <v>0</v>
      </c>
      <c r="R95" s="4" t="str">
        <f t="shared" si="20"/>
        <v>Unknown, Other, or N/A</v>
      </c>
      <c r="S95" s="3" t="str">
        <f t="shared" si="21"/>
        <v xml:space="preserve">Unknown, Other, or N/A; </v>
      </c>
      <c r="T95" s="183">
        <v>0</v>
      </c>
      <c r="U95" s="183">
        <v>0</v>
      </c>
      <c r="V95" s="183">
        <v>0</v>
      </c>
      <c r="W95" s="183">
        <v>0</v>
      </c>
      <c r="X95" s="183">
        <v>0</v>
      </c>
      <c r="Y95" s="183">
        <v>0</v>
      </c>
      <c r="Z95" s="183">
        <v>1</v>
      </c>
      <c r="AA95" s="4" t="str">
        <f t="shared" si="22"/>
        <v>Open Source Dependency; Supply Chain Service Provider</v>
      </c>
      <c r="AB95" s="4" t="str">
        <f t="shared" si="23"/>
        <v xml:space="preserve">Open Source Dependency; Supply Chain Service Provider; </v>
      </c>
      <c r="AC95" s="183">
        <v>0</v>
      </c>
      <c r="AD95" s="183">
        <v>0</v>
      </c>
      <c r="AE95" s="183">
        <v>0</v>
      </c>
      <c r="AF95" s="183">
        <v>0</v>
      </c>
      <c r="AG95" s="183">
        <v>1</v>
      </c>
      <c r="AH95" s="183">
        <v>0</v>
      </c>
      <c r="AI95" s="183">
        <v>0</v>
      </c>
      <c r="AJ95" s="183">
        <v>0</v>
      </c>
      <c r="AK95" s="183">
        <v>0</v>
      </c>
      <c r="AL95" s="183">
        <v>0</v>
      </c>
      <c r="AM95" s="183">
        <v>1</v>
      </c>
      <c r="AN95" s="183">
        <v>0</v>
      </c>
      <c r="AO95" s="4" t="str">
        <f t="shared" si="24"/>
        <v>Credential Theft; Certificate Theft</v>
      </c>
      <c r="AP95" s="30" t="str">
        <f t="shared" si="25"/>
        <v xml:space="preserve">Credential Theft; Certificate Theft; </v>
      </c>
      <c r="AQ95" s="182">
        <v>1</v>
      </c>
      <c r="AR95" s="182">
        <v>1</v>
      </c>
      <c r="AS95" s="182">
        <v>0</v>
      </c>
      <c r="AT95" s="182">
        <v>0</v>
      </c>
      <c r="AU95" s="182">
        <v>0</v>
      </c>
      <c r="AV95" s="182">
        <v>0</v>
      </c>
      <c r="AW95" s="182">
        <v>0</v>
      </c>
      <c r="AX95" s="3" t="str">
        <f t="shared" si="31"/>
        <v>Data Extraction</v>
      </c>
      <c r="AY95" s="4" t="str">
        <f t="shared" si="27"/>
        <v xml:space="preserve">Data Extraction; </v>
      </c>
      <c r="AZ95" s="183">
        <v>1</v>
      </c>
      <c r="BA95" s="183">
        <v>0</v>
      </c>
      <c r="BB95" s="183">
        <v>0</v>
      </c>
      <c r="BC95" s="183">
        <v>0</v>
      </c>
      <c r="BD95" s="183">
        <v>0</v>
      </c>
      <c r="BE95" s="183">
        <v>0</v>
      </c>
      <c r="BF95" s="183">
        <v>0</v>
      </c>
      <c r="BG95" s="183">
        <v>0</v>
      </c>
      <c r="BH95" s="183">
        <v>0</v>
      </c>
      <c r="BI95" s="183">
        <v>0</v>
      </c>
      <c r="BJ95" s="26" t="s">
        <v>45</v>
      </c>
      <c r="BK95" s="27" t="s">
        <v>45</v>
      </c>
      <c r="BL95" s="146">
        <f t="shared" si="28"/>
        <v>2014</v>
      </c>
      <c r="BM95" s="62">
        <f t="shared" si="29"/>
        <v>0</v>
      </c>
      <c r="BN95" s="232">
        <v>3</v>
      </c>
      <c r="BO95" s="232">
        <v>1</v>
      </c>
      <c r="BP95" s="30">
        <f t="shared" si="30"/>
        <v>0</v>
      </c>
      <c r="BQ95" s="30">
        <v>0</v>
      </c>
    </row>
    <row r="96" spans="1:69">
      <c r="A96" s="55">
        <v>44658</v>
      </c>
      <c r="B96" t="s">
        <v>1089</v>
      </c>
      <c r="C96" s="128" t="s">
        <v>66</v>
      </c>
      <c r="D96" s="128" t="s">
        <v>1090</v>
      </c>
      <c r="E96" s="253" t="s">
        <v>1091</v>
      </c>
      <c r="F96" s="56" t="s">
        <v>1092</v>
      </c>
      <c r="G96" s="56" t="s">
        <v>1093</v>
      </c>
      <c r="H96" s="56" t="s">
        <v>1094</v>
      </c>
      <c r="I96" s="25" t="str">
        <f t="shared" si="18"/>
        <v>3rd Party Application</v>
      </c>
      <c r="J96" s="3" t="str">
        <f t="shared" si="19"/>
        <v xml:space="preserve">3rd Party Application, </v>
      </c>
      <c r="K96" s="182">
        <v>0</v>
      </c>
      <c r="L96" s="182">
        <v>0</v>
      </c>
      <c r="M96" s="182">
        <v>1</v>
      </c>
      <c r="N96" s="182">
        <v>0</v>
      </c>
      <c r="O96" s="182">
        <v>0</v>
      </c>
      <c r="P96" s="182">
        <v>0</v>
      </c>
      <c r="Q96" s="182">
        <v>0</v>
      </c>
      <c r="R96" s="4" t="str">
        <f t="shared" si="20"/>
        <v>Account Access</v>
      </c>
      <c r="S96" s="3" t="str">
        <f t="shared" si="21"/>
        <v xml:space="preserve">Account Access; </v>
      </c>
      <c r="T96" s="183">
        <v>0</v>
      </c>
      <c r="U96" s="183">
        <v>0</v>
      </c>
      <c r="V96" s="183">
        <v>0</v>
      </c>
      <c r="W96" s="183">
        <v>1</v>
      </c>
      <c r="X96" s="183">
        <v>0</v>
      </c>
      <c r="Y96" s="183">
        <v>0</v>
      </c>
      <c r="Z96" s="183">
        <v>0</v>
      </c>
      <c r="AA96" s="4" t="str">
        <f t="shared" si="22"/>
        <v>Development Software; Supply Chain Service Provider</v>
      </c>
      <c r="AB96" s="4" t="str">
        <f t="shared" si="23"/>
        <v xml:space="preserve">Development Software; Supply Chain Service Provider; </v>
      </c>
      <c r="AC96" s="183">
        <v>0</v>
      </c>
      <c r="AD96" s="183">
        <v>0</v>
      </c>
      <c r="AE96" s="183">
        <v>0</v>
      </c>
      <c r="AF96" s="183">
        <v>0</v>
      </c>
      <c r="AG96" s="183">
        <v>0</v>
      </c>
      <c r="AH96" s="183">
        <v>0</v>
      </c>
      <c r="AI96" s="183">
        <v>0</v>
      </c>
      <c r="AJ96" s="183">
        <v>0</v>
      </c>
      <c r="AK96" s="183">
        <v>0</v>
      </c>
      <c r="AL96" s="183">
        <v>1</v>
      </c>
      <c r="AM96" s="183">
        <v>1</v>
      </c>
      <c r="AN96" s="183">
        <v>0</v>
      </c>
      <c r="AO96" s="4" t="str">
        <f t="shared" si="24"/>
        <v>N/A</v>
      </c>
      <c r="AP96" s="30" t="str">
        <f t="shared" si="25"/>
        <v xml:space="preserve">N/A; </v>
      </c>
      <c r="AQ96" s="182">
        <v>0</v>
      </c>
      <c r="AR96" s="182">
        <v>0</v>
      </c>
      <c r="AS96" s="182">
        <v>0</v>
      </c>
      <c r="AT96" s="182">
        <v>0</v>
      </c>
      <c r="AU96" s="182">
        <v>0</v>
      </c>
      <c r="AV96" s="182">
        <v>0</v>
      </c>
      <c r="AW96" s="182">
        <v>1</v>
      </c>
      <c r="AX96" s="3" t="str">
        <f t="shared" si="31"/>
        <v>Data Extraction</v>
      </c>
      <c r="AY96" s="4" t="str">
        <f t="shared" si="27"/>
        <v xml:space="preserve">Data Extraction; </v>
      </c>
      <c r="AZ96" s="182">
        <v>1</v>
      </c>
      <c r="BA96" s="182">
        <v>0</v>
      </c>
      <c r="BB96" s="182">
        <v>0</v>
      </c>
      <c r="BC96" s="182">
        <v>0</v>
      </c>
      <c r="BD96" s="182">
        <v>0</v>
      </c>
      <c r="BE96" s="182">
        <v>0</v>
      </c>
      <c r="BF96" s="182">
        <v>0</v>
      </c>
      <c r="BG96" s="182">
        <v>0</v>
      </c>
      <c r="BH96" s="182">
        <v>0</v>
      </c>
      <c r="BI96" s="182">
        <v>0</v>
      </c>
      <c r="BJ96" s="61" t="s">
        <v>79</v>
      </c>
      <c r="BK96" s="62" t="s">
        <v>79</v>
      </c>
      <c r="BL96" s="146">
        <f t="shared" si="28"/>
        <v>2022</v>
      </c>
      <c r="BM96" s="62">
        <f t="shared" si="29"/>
        <v>1</v>
      </c>
      <c r="BN96" s="269">
        <v>1</v>
      </c>
      <c r="BO96" s="269">
        <v>2</v>
      </c>
      <c r="BP96" s="30">
        <f t="shared" si="30"/>
        <v>0</v>
      </c>
      <c r="BQ96" s="30">
        <v>4</v>
      </c>
    </row>
    <row r="97" spans="1:69" ht="16">
      <c r="A97" s="80">
        <v>44089</v>
      </c>
      <c r="B97" s="66" t="s">
        <v>854</v>
      </c>
      <c r="C97" s="177" t="s">
        <v>66</v>
      </c>
      <c r="D97" s="250" t="s">
        <v>855</v>
      </c>
      <c r="E97" s="81" t="s">
        <v>856</v>
      </c>
      <c r="F97" s="4" t="s">
        <v>658</v>
      </c>
      <c r="G97" s="4" t="s">
        <v>659</v>
      </c>
      <c r="H97" s="4" t="s">
        <v>660</v>
      </c>
      <c r="I97" s="4" t="str">
        <f t="shared" si="18"/>
        <v>Attacker Application</v>
      </c>
      <c r="J97" s="3" t="str">
        <f t="shared" si="19"/>
        <v xml:space="preserve">Attacker Application, </v>
      </c>
      <c r="K97" s="182">
        <v>0</v>
      </c>
      <c r="L97" s="182">
        <v>0</v>
      </c>
      <c r="M97" s="182">
        <v>0</v>
      </c>
      <c r="N97" s="182">
        <v>0</v>
      </c>
      <c r="O97" s="182">
        <v>0</v>
      </c>
      <c r="P97" s="182">
        <v>1</v>
      </c>
      <c r="Q97" s="182">
        <v>0</v>
      </c>
      <c r="R97" s="4" t="str">
        <f t="shared" si="20"/>
        <v>Self-signed/Unsigned</v>
      </c>
      <c r="S97" s="4" t="str">
        <f t="shared" si="21"/>
        <v xml:space="preserve">Self-signed/Unsigned; </v>
      </c>
      <c r="T97" s="183">
        <v>0</v>
      </c>
      <c r="U97" s="183">
        <v>0</v>
      </c>
      <c r="V97" s="183">
        <v>0</v>
      </c>
      <c r="W97" s="183">
        <v>0</v>
      </c>
      <c r="X97" s="183">
        <v>1</v>
      </c>
      <c r="Y97" s="183">
        <v>0</v>
      </c>
      <c r="Z97" s="183">
        <v>0</v>
      </c>
      <c r="AA97" s="4" t="str">
        <f t="shared" si="22"/>
        <v>Proprietary Application Store</v>
      </c>
      <c r="AB97" s="4" t="str">
        <f t="shared" si="23"/>
        <v xml:space="preserve">Proprietary Application Store; </v>
      </c>
      <c r="AC97" s="183">
        <v>0</v>
      </c>
      <c r="AD97" s="183">
        <v>0</v>
      </c>
      <c r="AE97" s="183">
        <v>1</v>
      </c>
      <c r="AF97" s="183">
        <v>0</v>
      </c>
      <c r="AG97" s="183">
        <v>0</v>
      </c>
      <c r="AH97" s="183">
        <v>0</v>
      </c>
      <c r="AI97" s="183">
        <v>0</v>
      </c>
      <c r="AJ97" s="183">
        <v>0</v>
      </c>
      <c r="AK97" s="183">
        <v>0</v>
      </c>
      <c r="AL97" s="183">
        <v>0</v>
      </c>
      <c r="AM97" s="183">
        <v>0</v>
      </c>
      <c r="AN97" s="183">
        <v>0</v>
      </c>
      <c r="AO97" s="4" t="str">
        <f t="shared" si="24"/>
        <v>N/A</v>
      </c>
      <c r="AP97" s="30" t="str">
        <f t="shared" si="25"/>
        <v xml:space="preserve">N/A; </v>
      </c>
      <c r="AQ97" s="182">
        <v>0</v>
      </c>
      <c r="AR97" s="182">
        <v>0</v>
      </c>
      <c r="AS97" s="182">
        <v>0</v>
      </c>
      <c r="AT97" s="182">
        <v>0</v>
      </c>
      <c r="AU97" s="182">
        <v>0</v>
      </c>
      <c r="AV97" s="182">
        <v>0</v>
      </c>
      <c r="AW97" s="182">
        <v>1</v>
      </c>
      <c r="AX97" s="3" t="str">
        <f t="shared" si="31"/>
        <v>Data Extraction; Adware</v>
      </c>
      <c r="AY97" s="4" t="str">
        <f t="shared" si="27"/>
        <v xml:space="preserve">Data Extraction; Adware; </v>
      </c>
      <c r="AZ97" s="182">
        <v>1</v>
      </c>
      <c r="BA97" s="182">
        <v>0</v>
      </c>
      <c r="BB97" s="182">
        <v>0</v>
      </c>
      <c r="BC97" s="182">
        <v>0</v>
      </c>
      <c r="BD97" s="182">
        <v>0</v>
      </c>
      <c r="BE97" s="182">
        <v>1</v>
      </c>
      <c r="BF97" s="182">
        <v>0</v>
      </c>
      <c r="BG97" s="182">
        <v>0</v>
      </c>
      <c r="BH97" s="182">
        <v>0</v>
      </c>
      <c r="BI97" s="182">
        <v>0</v>
      </c>
      <c r="BJ97" s="4" t="s">
        <v>857</v>
      </c>
      <c r="BK97" s="4" t="s">
        <v>79</v>
      </c>
      <c r="BL97" s="146">
        <f t="shared" si="28"/>
        <v>2020</v>
      </c>
      <c r="BM97" s="62">
        <f t="shared" si="29"/>
        <v>0</v>
      </c>
      <c r="BN97" s="234">
        <v>2</v>
      </c>
      <c r="BO97" s="234">
        <v>1</v>
      </c>
      <c r="BP97" s="30">
        <f t="shared" si="30"/>
        <v>1</v>
      </c>
      <c r="BQ97" s="30">
        <v>1</v>
      </c>
    </row>
    <row r="98" spans="1:69" ht="32">
      <c r="A98" s="37">
        <v>43865</v>
      </c>
      <c r="B98" s="66" t="s">
        <v>744</v>
      </c>
      <c r="C98" s="83" t="s">
        <v>112</v>
      </c>
      <c r="D98" s="38" t="s">
        <v>745</v>
      </c>
      <c r="E98" s="68" t="s">
        <v>746</v>
      </c>
      <c r="F98" s="4" t="s">
        <v>747</v>
      </c>
      <c r="G98" s="4" t="s">
        <v>747</v>
      </c>
      <c r="H98" s="4" t="s">
        <v>748</v>
      </c>
      <c r="I98" s="4" t="str">
        <f t="shared" si="18"/>
        <v>3rd Party Firmware</v>
      </c>
      <c r="J98" s="3" t="str">
        <f t="shared" si="19"/>
        <v xml:space="preserve">3rd Party Firmware, </v>
      </c>
      <c r="K98" s="182">
        <v>0</v>
      </c>
      <c r="L98" s="182">
        <v>0</v>
      </c>
      <c r="M98" s="182">
        <v>0</v>
      </c>
      <c r="N98" s="182">
        <v>1</v>
      </c>
      <c r="O98" s="182">
        <v>0</v>
      </c>
      <c r="P98" s="182">
        <v>0</v>
      </c>
      <c r="Q98" s="182">
        <v>0</v>
      </c>
      <c r="R98" s="4" t="str">
        <f t="shared" si="20"/>
        <v>Unknown, Other, or N/A</v>
      </c>
      <c r="S98" s="4" t="str">
        <f t="shared" si="21"/>
        <v xml:space="preserve">Unknown, Other, or N/A; </v>
      </c>
      <c r="T98" s="183">
        <v>0</v>
      </c>
      <c r="U98" s="183">
        <v>0</v>
      </c>
      <c r="V98" s="183">
        <v>0</v>
      </c>
      <c r="W98" s="183">
        <v>0</v>
      </c>
      <c r="X98" s="183">
        <v>0</v>
      </c>
      <c r="Y98" s="183">
        <v>0</v>
      </c>
      <c r="Z98" s="183">
        <v>1</v>
      </c>
      <c r="AA98" s="4" t="str">
        <f t="shared" si="22"/>
        <v>Supply Chain Service Provider</v>
      </c>
      <c r="AB98" s="4" t="str">
        <f t="shared" si="23"/>
        <v xml:space="preserve">Supply Chain Service Provider; </v>
      </c>
      <c r="AC98" s="183">
        <v>0</v>
      </c>
      <c r="AD98" s="183">
        <v>0</v>
      </c>
      <c r="AE98" s="183">
        <v>0</v>
      </c>
      <c r="AF98" s="183">
        <v>0</v>
      </c>
      <c r="AG98" s="183">
        <v>0</v>
      </c>
      <c r="AH98" s="183">
        <v>0</v>
      </c>
      <c r="AI98" s="183">
        <v>0</v>
      </c>
      <c r="AJ98" s="183">
        <v>0</v>
      </c>
      <c r="AK98" s="183">
        <v>0</v>
      </c>
      <c r="AL98" s="183">
        <v>0</v>
      </c>
      <c r="AM98" s="183">
        <v>1</v>
      </c>
      <c r="AN98" s="183">
        <v>0</v>
      </c>
      <c r="AO98" s="4" t="str">
        <f t="shared" si="24"/>
        <v>Credential Theft; Default Password; Code Injection</v>
      </c>
      <c r="AP98" s="30" t="str">
        <f t="shared" ref="AP98:AP129" si="32">_xlfn.CONCAT(IF(AQ98,_xlfn.CONCAT($AQ$1,"; "),""),IF(AR98,_xlfn.CONCAT($AR$1,"; "),""),IF(AS98,_xlfn.CONCAT($AS$1,"; "),""),IF(AT98,_xlfn.CONCAT($AT$1,"; "),""),IF(AU98,_xlfn.CONCAT($AU$1,"; "),""),IF(AV98,_xlfn.CONCAT($AV$1,"; "),""),IF(AW98,_xlfn.CONCAT($AW$1,"; "),""))</f>
        <v xml:space="preserve">Credential Theft; Default Password; Code Injection; </v>
      </c>
      <c r="AQ98" s="182">
        <v>1</v>
      </c>
      <c r="AR98" s="182">
        <v>0</v>
      </c>
      <c r="AS98" s="182">
        <v>0</v>
      </c>
      <c r="AT98" s="182">
        <v>0</v>
      </c>
      <c r="AU98" s="182">
        <v>1</v>
      </c>
      <c r="AV98" s="182">
        <v>1</v>
      </c>
      <c r="AW98" s="182">
        <v>0</v>
      </c>
      <c r="AX98" s="3" t="str">
        <f t="shared" si="31"/>
        <v>Data Extraction; Backdoor Access; Remote Code Execution/Download</v>
      </c>
      <c r="AY98" s="4" t="str">
        <f t="shared" si="27"/>
        <v xml:space="preserve">Data Extraction; Backdoor Access; Remote Code Execution/Download; </v>
      </c>
      <c r="AZ98" s="183">
        <v>1</v>
      </c>
      <c r="BA98" s="183">
        <v>0</v>
      </c>
      <c r="BB98" s="183">
        <v>1</v>
      </c>
      <c r="BC98" s="183">
        <v>0</v>
      </c>
      <c r="BD98" s="183">
        <v>1</v>
      </c>
      <c r="BE98" s="183">
        <v>0</v>
      </c>
      <c r="BF98" s="183">
        <v>0</v>
      </c>
      <c r="BG98" s="183">
        <v>0</v>
      </c>
      <c r="BH98" s="183">
        <v>0</v>
      </c>
      <c r="BI98" s="183">
        <v>0</v>
      </c>
      <c r="BJ98" s="4" t="s">
        <v>45</v>
      </c>
      <c r="BK98" s="4" t="s">
        <v>45</v>
      </c>
      <c r="BL98" s="146">
        <f t="shared" si="28"/>
        <v>2020</v>
      </c>
      <c r="BM98" s="62">
        <f t="shared" ref="BM98:BM129" si="33">SUM(K98:N98)</f>
        <v>1</v>
      </c>
      <c r="BN98" s="234">
        <v>3</v>
      </c>
      <c r="BO98" s="234">
        <v>4</v>
      </c>
      <c r="BP98" s="30">
        <v>0</v>
      </c>
      <c r="BQ98" s="30">
        <v>1</v>
      </c>
    </row>
    <row r="99" spans="1:69">
      <c r="A99" s="80">
        <v>44712</v>
      </c>
      <c r="B99" t="s">
        <v>1157</v>
      </c>
      <c r="C99" s="246" t="s">
        <v>112</v>
      </c>
      <c r="D99" t="s">
        <v>1158</v>
      </c>
      <c r="E99" s="116" t="s">
        <v>1159</v>
      </c>
      <c r="F99" s="30" t="s">
        <v>1160</v>
      </c>
      <c r="G99" s="30" t="s">
        <v>1053</v>
      </c>
      <c r="H99" s="30" t="s">
        <v>1161</v>
      </c>
      <c r="I99" s="4" t="str">
        <f t="shared" si="18"/>
        <v>OSS</v>
      </c>
      <c r="J99" s="3" t="str">
        <f t="shared" si="19"/>
        <v xml:space="preserve">OSS, </v>
      </c>
      <c r="K99" s="182">
        <v>0</v>
      </c>
      <c r="L99" s="182">
        <v>0</v>
      </c>
      <c r="M99" s="182">
        <v>0</v>
      </c>
      <c r="N99" s="182">
        <v>0</v>
      </c>
      <c r="O99" s="182">
        <v>1</v>
      </c>
      <c r="P99" s="182">
        <v>0</v>
      </c>
      <c r="Q99" s="182">
        <v>0</v>
      </c>
      <c r="R99" s="4" t="str">
        <f t="shared" si="20"/>
        <v>Unknown, Other, or N/A</v>
      </c>
      <c r="S99" s="4" t="str">
        <f t="shared" si="21"/>
        <v xml:space="preserve">Unknown, Other, or N/A; </v>
      </c>
      <c r="T99" s="183">
        <v>0</v>
      </c>
      <c r="U99" s="183">
        <v>0</v>
      </c>
      <c r="V99" s="183">
        <v>0</v>
      </c>
      <c r="W99" s="183">
        <v>0</v>
      </c>
      <c r="X99" s="183">
        <v>0</v>
      </c>
      <c r="Y99" s="183">
        <v>0</v>
      </c>
      <c r="Z99" s="183">
        <v>1</v>
      </c>
      <c r="AA99" s="4" t="str">
        <f t="shared" si="22"/>
        <v>Phishing</v>
      </c>
      <c r="AB99" s="4" t="str">
        <f t="shared" si="23"/>
        <v xml:space="preserve">Phishing; </v>
      </c>
      <c r="AC99" s="183">
        <v>0</v>
      </c>
      <c r="AD99" s="183">
        <v>0</v>
      </c>
      <c r="AE99" s="183">
        <v>0</v>
      </c>
      <c r="AF99" s="183">
        <v>0</v>
      </c>
      <c r="AG99" s="183">
        <v>0</v>
      </c>
      <c r="AH99" s="183">
        <v>0</v>
      </c>
      <c r="AI99" s="183">
        <v>0</v>
      </c>
      <c r="AJ99" s="183">
        <v>0</v>
      </c>
      <c r="AK99" s="183">
        <v>1</v>
      </c>
      <c r="AL99" s="183">
        <v>0</v>
      </c>
      <c r="AM99" s="183">
        <v>0</v>
      </c>
      <c r="AN99" s="183">
        <v>0</v>
      </c>
      <c r="AO99" s="4" t="str">
        <f t="shared" si="24"/>
        <v>Credential Theft</v>
      </c>
      <c r="AP99" s="30" t="str">
        <f t="shared" si="32"/>
        <v xml:space="preserve">Credential Theft; </v>
      </c>
      <c r="AQ99" s="182">
        <v>1</v>
      </c>
      <c r="AR99" s="183">
        <v>0</v>
      </c>
      <c r="AS99" s="183">
        <v>0</v>
      </c>
      <c r="AT99" s="183">
        <v>0</v>
      </c>
      <c r="AU99" s="183">
        <v>0</v>
      </c>
      <c r="AV99" s="183">
        <v>0</v>
      </c>
      <c r="AW99" s="183">
        <v>0</v>
      </c>
      <c r="AX99" s="3" t="str">
        <f t="shared" si="31"/>
        <v>Data Extraction; Remote Code Execution/Download</v>
      </c>
      <c r="AY99" s="4" t="str">
        <f t="shared" si="27"/>
        <v xml:space="preserve">Data Extraction; Remote Code Execution/Download; </v>
      </c>
      <c r="AZ99" s="182">
        <v>1</v>
      </c>
      <c r="BA99" s="182">
        <v>0</v>
      </c>
      <c r="BB99" s="182">
        <v>0</v>
      </c>
      <c r="BC99" s="182">
        <v>0</v>
      </c>
      <c r="BD99" s="182">
        <v>1</v>
      </c>
      <c r="BE99" s="182">
        <v>0</v>
      </c>
      <c r="BF99" s="182">
        <v>0</v>
      </c>
      <c r="BG99" s="182">
        <v>0</v>
      </c>
      <c r="BH99" s="182">
        <v>0</v>
      </c>
      <c r="BI99" s="182">
        <v>0</v>
      </c>
      <c r="BJ99" s="30" t="s">
        <v>45</v>
      </c>
      <c r="BK99" s="30" t="s">
        <v>45</v>
      </c>
      <c r="BL99" s="146">
        <f t="shared" si="28"/>
        <v>2022</v>
      </c>
      <c r="BM99" s="62">
        <f t="shared" si="33"/>
        <v>0</v>
      </c>
      <c r="BN99" s="271">
        <v>3</v>
      </c>
      <c r="BO99" s="271">
        <v>1</v>
      </c>
      <c r="BP99" s="30">
        <f t="shared" ref="BP99:BP105" si="34">SUM(AE99:AF99)</f>
        <v>0</v>
      </c>
      <c r="BQ99" s="30">
        <v>4</v>
      </c>
    </row>
    <row r="100" spans="1:69" s="166" customFormat="1" ht="16">
      <c r="A100" s="118">
        <v>44453</v>
      </c>
      <c r="B100" s="147" t="s">
        <v>1013</v>
      </c>
      <c r="C100" s="177" t="s">
        <v>112</v>
      </c>
      <c r="D100" s="148" t="s">
        <v>1014</v>
      </c>
      <c r="E100" s="113" t="s">
        <v>1015</v>
      </c>
      <c r="F100" t="s">
        <v>1016</v>
      </c>
      <c r="G100" s="117" t="s">
        <v>1017</v>
      </c>
      <c r="H100" t="s">
        <v>1018</v>
      </c>
      <c r="I100" s="4" t="str">
        <f t="shared" si="18"/>
        <v>1st Party OS/Applications</v>
      </c>
      <c r="J100" s="3" t="str">
        <f t="shared" si="19"/>
        <v xml:space="preserve">1st Party OS/Applications, </v>
      </c>
      <c r="K100" s="182">
        <v>1</v>
      </c>
      <c r="L100" s="182">
        <v>0</v>
      </c>
      <c r="M100" s="182">
        <v>0</v>
      </c>
      <c r="N100" s="182">
        <v>0</v>
      </c>
      <c r="O100" s="182">
        <v>0</v>
      </c>
      <c r="P100" s="182">
        <v>0</v>
      </c>
      <c r="Q100" s="182">
        <v>0</v>
      </c>
      <c r="R100" s="4" t="str">
        <f t="shared" si="20"/>
        <v>Unknown, Other, or N/A</v>
      </c>
      <c r="S100" s="4" t="str">
        <f t="shared" si="21"/>
        <v xml:space="preserve">Unknown, Other, or N/A; </v>
      </c>
      <c r="T100" s="183">
        <v>0</v>
      </c>
      <c r="U100" s="183">
        <v>0</v>
      </c>
      <c r="V100" s="183">
        <v>0</v>
      </c>
      <c r="W100" s="183">
        <v>0</v>
      </c>
      <c r="X100" s="183">
        <v>0</v>
      </c>
      <c r="Y100" s="183">
        <v>0</v>
      </c>
      <c r="Z100" s="183">
        <v>1</v>
      </c>
      <c r="AA100" s="4" t="str">
        <f t="shared" si="22"/>
        <v>Proprietary Application Store; Supply Chain Service Provider</v>
      </c>
      <c r="AB100" s="4" t="str">
        <f t="shared" si="23"/>
        <v xml:space="preserve">Proprietary Application Store; Supply Chain Service Provider; </v>
      </c>
      <c r="AC100" s="183">
        <v>0</v>
      </c>
      <c r="AD100" s="183">
        <v>0</v>
      </c>
      <c r="AE100" s="183">
        <v>1</v>
      </c>
      <c r="AF100" s="183">
        <v>0</v>
      </c>
      <c r="AG100" s="183">
        <v>0</v>
      </c>
      <c r="AH100" s="183">
        <v>0</v>
      </c>
      <c r="AI100" s="183">
        <v>0</v>
      </c>
      <c r="AJ100" s="183">
        <v>0</v>
      </c>
      <c r="AK100" s="183">
        <v>0</v>
      </c>
      <c r="AL100" s="183">
        <v>0</v>
      </c>
      <c r="AM100" s="183">
        <v>1</v>
      </c>
      <c r="AN100" s="183">
        <v>0</v>
      </c>
      <c r="AO100" s="4" t="str">
        <f t="shared" si="24"/>
        <v>Credential Theft; Code Injection</v>
      </c>
      <c r="AP100" s="30" t="str">
        <f t="shared" si="32"/>
        <v xml:space="preserve">Credential Theft; Code Injection; </v>
      </c>
      <c r="AQ100" s="182">
        <v>1</v>
      </c>
      <c r="AR100" s="182">
        <v>0</v>
      </c>
      <c r="AS100" s="182">
        <v>0</v>
      </c>
      <c r="AT100" s="182">
        <v>0</v>
      </c>
      <c r="AU100" s="182">
        <v>0</v>
      </c>
      <c r="AV100" s="182">
        <v>1</v>
      </c>
      <c r="AW100" s="182">
        <v>0</v>
      </c>
      <c r="AX100" s="3" t="str">
        <f t="shared" si="31"/>
        <v>Data Extraction; Backdoor Access; Remote Code Execution/Download; Data Damage</v>
      </c>
      <c r="AY100" s="4" t="str">
        <f t="shared" si="27"/>
        <v xml:space="preserve">Data Extraction; Backdoor Access; Remote Code Execution/Download; Data Damage; </v>
      </c>
      <c r="AZ100" s="183">
        <v>1</v>
      </c>
      <c r="BA100" s="183">
        <v>0</v>
      </c>
      <c r="BB100" s="183">
        <v>1</v>
      </c>
      <c r="BC100" s="183">
        <v>0</v>
      </c>
      <c r="BD100" s="183">
        <v>1</v>
      </c>
      <c r="BE100" s="183">
        <v>0</v>
      </c>
      <c r="BF100" s="183">
        <v>0</v>
      </c>
      <c r="BG100" s="183">
        <v>0</v>
      </c>
      <c r="BH100" s="183">
        <v>1</v>
      </c>
      <c r="BI100" s="183">
        <v>0</v>
      </c>
      <c r="BJ100" s="30" t="s">
        <v>45</v>
      </c>
      <c r="BK100" s="30" t="s">
        <v>45</v>
      </c>
      <c r="BL100" s="146">
        <f t="shared" si="28"/>
        <v>2021</v>
      </c>
      <c r="BM100" s="62">
        <f t="shared" si="33"/>
        <v>1</v>
      </c>
      <c r="BN100" s="270">
        <v>2</v>
      </c>
      <c r="BO100" s="270">
        <v>3</v>
      </c>
      <c r="BP100" s="30">
        <f t="shared" si="34"/>
        <v>1</v>
      </c>
      <c r="BQ100" s="30">
        <v>2</v>
      </c>
    </row>
    <row r="101" spans="1:69" s="166" customFormat="1">
      <c r="A101" s="37">
        <v>43376</v>
      </c>
      <c r="B101" s="30" t="s">
        <v>520</v>
      </c>
      <c r="C101" s="21" t="s">
        <v>112</v>
      </c>
      <c r="D101" s="38" t="s">
        <v>521</v>
      </c>
      <c r="E101" s="76" t="s">
        <v>522</v>
      </c>
      <c r="F101" s="4" t="s">
        <v>523</v>
      </c>
      <c r="G101" s="4" t="s">
        <v>524</v>
      </c>
      <c r="H101" s="4" t="s">
        <v>514</v>
      </c>
      <c r="I101" s="25" t="str">
        <f t="shared" si="18"/>
        <v>3rd Party Firmware</v>
      </c>
      <c r="J101" s="3" t="str">
        <f t="shared" si="19"/>
        <v xml:space="preserve">3rd Party Firmware, </v>
      </c>
      <c r="K101" s="182">
        <v>0</v>
      </c>
      <c r="L101" s="182">
        <v>0</v>
      </c>
      <c r="M101" s="182">
        <v>0</v>
      </c>
      <c r="N101" s="182">
        <v>1</v>
      </c>
      <c r="O101" s="182">
        <v>0</v>
      </c>
      <c r="P101" s="182">
        <v>0</v>
      </c>
      <c r="Q101" s="182">
        <v>0</v>
      </c>
      <c r="R101" s="4" t="str">
        <f t="shared" si="20"/>
        <v>Broken Signature System; Unknown, Other, or N/A</v>
      </c>
      <c r="S101" s="4" t="str">
        <f t="shared" si="21"/>
        <v xml:space="preserve">Broken Signature System; Unknown, Other, or N/A; </v>
      </c>
      <c r="T101" s="183">
        <v>0</v>
      </c>
      <c r="U101" s="183">
        <v>0</v>
      </c>
      <c r="V101" s="183">
        <v>0</v>
      </c>
      <c r="W101" s="183">
        <v>0</v>
      </c>
      <c r="X101" s="183">
        <v>0</v>
      </c>
      <c r="Y101" s="183">
        <v>1</v>
      </c>
      <c r="Z101" s="183">
        <v>1</v>
      </c>
      <c r="AA101" s="4" t="str">
        <f t="shared" si="22"/>
        <v>Supply Chain Service Provider</v>
      </c>
      <c r="AB101" s="4" t="str">
        <f t="shared" si="23"/>
        <v xml:space="preserve">Supply Chain Service Provider; </v>
      </c>
      <c r="AC101" s="183">
        <v>0</v>
      </c>
      <c r="AD101" s="183">
        <v>0</v>
      </c>
      <c r="AE101" s="183">
        <v>0</v>
      </c>
      <c r="AF101" s="183">
        <v>0</v>
      </c>
      <c r="AG101" s="183">
        <v>0</v>
      </c>
      <c r="AH101" s="183">
        <v>0</v>
      </c>
      <c r="AI101" s="183">
        <v>0</v>
      </c>
      <c r="AJ101" s="183">
        <v>0</v>
      </c>
      <c r="AK101" s="183">
        <v>0</v>
      </c>
      <c r="AL101" s="183">
        <v>0</v>
      </c>
      <c r="AM101" s="183">
        <v>1</v>
      </c>
      <c r="AN101" s="183">
        <v>0</v>
      </c>
      <c r="AO101" s="4" t="str">
        <f t="shared" si="24"/>
        <v>Firmware Editing; Code Injection</v>
      </c>
      <c r="AP101" s="30" t="str">
        <f t="shared" si="32"/>
        <v xml:space="preserve">Firmware Editing; Code Injection; </v>
      </c>
      <c r="AQ101" s="182">
        <v>0</v>
      </c>
      <c r="AR101" s="182">
        <v>0</v>
      </c>
      <c r="AS101" s="182">
        <v>0</v>
      </c>
      <c r="AT101" s="182">
        <v>1</v>
      </c>
      <c r="AU101" s="182">
        <v>0</v>
      </c>
      <c r="AV101" s="182">
        <v>1</v>
      </c>
      <c r="AW101" s="182">
        <v>0</v>
      </c>
      <c r="AX101" s="3" t="str">
        <f t="shared" si="31"/>
        <v>Unknown or Other</v>
      </c>
      <c r="AY101" s="4" t="str">
        <f t="shared" si="27"/>
        <v xml:space="preserve">Unknown or Other; </v>
      </c>
      <c r="AZ101" s="183">
        <v>0</v>
      </c>
      <c r="BA101" s="183">
        <v>0</v>
      </c>
      <c r="BB101" s="183">
        <v>0</v>
      </c>
      <c r="BC101" s="183">
        <v>0</v>
      </c>
      <c r="BD101" s="183">
        <v>0</v>
      </c>
      <c r="BE101" s="183">
        <v>0</v>
      </c>
      <c r="BF101" s="183">
        <v>0</v>
      </c>
      <c r="BG101" s="183">
        <v>0</v>
      </c>
      <c r="BH101" s="183">
        <v>0</v>
      </c>
      <c r="BI101" s="183">
        <v>1</v>
      </c>
      <c r="BJ101" s="4" t="s">
        <v>45</v>
      </c>
      <c r="BK101" s="4" t="s">
        <v>45</v>
      </c>
      <c r="BL101" s="146">
        <f t="shared" si="28"/>
        <v>2018</v>
      </c>
      <c r="BM101" s="62">
        <f t="shared" si="33"/>
        <v>1</v>
      </c>
      <c r="BN101" s="234">
        <v>1</v>
      </c>
      <c r="BO101" s="234">
        <v>4</v>
      </c>
      <c r="BP101" s="30">
        <f t="shared" si="34"/>
        <v>0</v>
      </c>
      <c r="BQ101" s="30">
        <v>0</v>
      </c>
    </row>
    <row r="102" spans="1:69">
      <c r="A102" s="36">
        <v>43581</v>
      </c>
      <c r="B102" s="30" t="s">
        <v>620</v>
      </c>
      <c r="C102" s="42" t="s">
        <v>112</v>
      </c>
      <c r="D102" s="38" t="s">
        <v>621</v>
      </c>
      <c r="E102" s="68" t="s">
        <v>622</v>
      </c>
      <c r="F102" s="4" t="s">
        <v>620</v>
      </c>
      <c r="G102" s="4" t="s">
        <v>623</v>
      </c>
      <c r="H102" s="4" t="s">
        <v>624</v>
      </c>
      <c r="I102" s="25" t="str">
        <f t="shared" si="18"/>
        <v>3rd Party Application</v>
      </c>
      <c r="J102" s="3" t="str">
        <f t="shared" si="19"/>
        <v xml:space="preserve">3rd Party Application, </v>
      </c>
      <c r="K102" s="182">
        <v>0</v>
      </c>
      <c r="L102" s="182">
        <v>0</v>
      </c>
      <c r="M102" s="182">
        <v>1</v>
      </c>
      <c r="N102" s="182">
        <v>0</v>
      </c>
      <c r="O102" s="182">
        <v>0</v>
      </c>
      <c r="P102" s="182">
        <v>0</v>
      </c>
      <c r="Q102" s="182">
        <v>0</v>
      </c>
      <c r="R102" s="4" t="str">
        <f t="shared" si="20"/>
        <v>Default Password Exploit</v>
      </c>
      <c r="S102" s="4" t="str">
        <f t="shared" si="21"/>
        <v xml:space="preserve">Default Password Exploit; </v>
      </c>
      <c r="T102" s="183">
        <v>0</v>
      </c>
      <c r="U102" s="183">
        <v>0</v>
      </c>
      <c r="V102" s="183">
        <v>1</v>
      </c>
      <c r="W102" s="183">
        <v>0</v>
      </c>
      <c r="X102" s="183">
        <v>0</v>
      </c>
      <c r="Y102" s="183">
        <v>0</v>
      </c>
      <c r="Z102" s="183">
        <v>0</v>
      </c>
      <c r="AA102" s="4" t="str">
        <f t="shared" si="22"/>
        <v>Supply Chain Service Provider</v>
      </c>
      <c r="AB102" s="4" t="str">
        <f t="shared" si="23"/>
        <v xml:space="preserve">Supply Chain Service Provider; </v>
      </c>
      <c r="AC102" s="183">
        <v>0</v>
      </c>
      <c r="AD102" s="183">
        <v>0</v>
      </c>
      <c r="AE102" s="183">
        <v>0</v>
      </c>
      <c r="AF102" s="183">
        <v>0</v>
      </c>
      <c r="AG102" s="183">
        <v>0</v>
      </c>
      <c r="AH102" s="183">
        <v>0</v>
      </c>
      <c r="AI102" s="183">
        <v>0</v>
      </c>
      <c r="AJ102" s="183">
        <v>0</v>
      </c>
      <c r="AK102" s="183">
        <v>0</v>
      </c>
      <c r="AL102" s="183">
        <v>0</v>
      </c>
      <c r="AM102" s="183">
        <v>1</v>
      </c>
      <c r="AN102" s="183">
        <v>0</v>
      </c>
      <c r="AO102" s="4" t="str">
        <f t="shared" si="24"/>
        <v>Credential Theft; Certificate Theft; Default Password</v>
      </c>
      <c r="AP102" s="30" t="str">
        <f t="shared" si="32"/>
        <v xml:space="preserve">Credential Theft; Certificate Theft; Default Password; </v>
      </c>
      <c r="AQ102" s="182">
        <v>1</v>
      </c>
      <c r="AR102" s="182">
        <v>1</v>
      </c>
      <c r="AS102" s="182">
        <v>0</v>
      </c>
      <c r="AT102" s="182">
        <v>0</v>
      </c>
      <c r="AU102" s="182">
        <v>1</v>
      </c>
      <c r="AV102" s="182">
        <v>0</v>
      </c>
      <c r="AW102" s="182">
        <v>0</v>
      </c>
      <c r="AX102" s="4" t="str">
        <f t="shared" si="31"/>
        <v>Data Extraction; Backdoor Access</v>
      </c>
      <c r="AY102" s="4" t="str">
        <f t="shared" si="27"/>
        <v xml:space="preserve">Data Extraction; Backdoor Access; </v>
      </c>
      <c r="AZ102" s="183">
        <v>1</v>
      </c>
      <c r="BA102" s="183">
        <v>0</v>
      </c>
      <c r="BB102" s="183">
        <v>1</v>
      </c>
      <c r="BC102" s="183">
        <v>0</v>
      </c>
      <c r="BD102" s="183">
        <v>0</v>
      </c>
      <c r="BE102" s="183">
        <v>0</v>
      </c>
      <c r="BF102" s="183">
        <v>0</v>
      </c>
      <c r="BG102" s="183">
        <v>0</v>
      </c>
      <c r="BH102" s="183">
        <v>0</v>
      </c>
      <c r="BI102" s="183">
        <v>0</v>
      </c>
      <c r="BJ102" s="4" t="s">
        <v>45</v>
      </c>
      <c r="BK102" s="4" t="s">
        <v>45</v>
      </c>
      <c r="BL102" s="146">
        <f t="shared" si="28"/>
        <v>2019</v>
      </c>
      <c r="BM102" s="62">
        <f t="shared" si="33"/>
        <v>1</v>
      </c>
      <c r="BN102" s="234">
        <v>3</v>
      </c>
      <c r="BO102" s="234">
        <v>1</v>
      </c>
      <c r="BP102" s="30">
        <f t="shared" si="34"/>
        <v>0</v>
      </c>
      <c r="BQ102" s="30">
        <v>0</v>
      </c>
    </row>
    <row r="103" spans="1:69">
      <c r="A103" s="36">
        <v>41337</v>
      </c>
      <c r="B103" s="30" t="s">
        <v>136</v>
      </c>
      <c r="C103" s="42" t="s">
        <v>66</v>
      </c>
      <c r="D103" s="38" t="s">
        <v>137</v>
      </c>
      <c r="E103" s="68" t="s">
        <v>138</v>
      </c>
      <c r="F103" s="4" t="s">
        <v>139</v>
      </c>
      <c r="G103" s="4" t="s">
        <v>140</v>
      </c>
      <c r="H103" s="4" t="s">
        <v>141</v>
      </c>
      <c r="I103" s="25" t="str">
        <f t="shared" si="18"/>
        <v>3rd Party Application</v>
      </c>
      <c r="J103" s="3" t="str">
        <f t="shared" si="19"/>
        <v xml:space="preserve">3rd Party Application, </v>
      </c>
      <c r="K103" s="182">
        <v>0</v>
      </c>
      <c r="L103" s="182">
        <v>0</v>
      </c>
      <c r="M103" s="182">
        <v>1</v>
      </c>
      <c r="N103" s="182">
        <v>0</v>
      </c>
      <c r="O103" s="182">
        <v>0</v>
      </c>
      <c r="P103" s="182">
        <v>0</v>
      </c>
      <c r="Q103" s="182">
        <v>0</v>
      </c>
      <c r="R103" s="4" t="str">
        <f t="shared" si="20"/>
        <v>Stolen/Purchased Certificate</v>
      </c>
      <c r="S103" s="4" t="str">
        <f t="shared" si="21"/>
        <v xml:space="preserve">Stolen/Purchased Certificate; </v>
      </c>
      <c r="T103" s="183">
        <v>1</v>
      </c>
      <c r="U103" s="183">
        <v>0</v>
      </c>
      <c r="V103" s="183">
        <v>0</v>
      </c>
      <c r="W103" s="183">
        <v>0</v>
      </c>
      <c r="X103" s="183">
        <v>0</v>
      </c>
      <c r="Y103" s="183">
        <v>0</v>
      </c>
      <c r="Z103" s="183">
        <v>0</v>
      </c>
      <c r="AA103" s="4" t="str">
        <f t="shared" si="22"/>
        <v>Hijacked Updates; Development Software</v>
      </c>
      <c r="AB103" s="4" t="str">
        <f t="shared" si="23"/>
        <v xml:space="preserve">Hijacked Updates; Development Software; </v>
      </c>
      <c r="AC103" s="183">
        <v>0</v>
      </c>
      <c r="AD103" s="183">
        <v>1</v>
      </c>
      <c r="AE103" s="183">
        <v>0</v>
      </c>
      <c r="AF103" s="183">
        <v>0</v>
      </c>
      <c r="AG103" s="183">
        <v>0</v>
      </c>
      <c r="AH103" s="183">
        <v>0</v>
      </c>
      <c r="AI103" s="183">
        <v>0</v>
      </c>
      <c r="AJ103" s="183">
        <v>0</v>
      </c>
      <c r="AK103" s="183">
        <v>0</v>
      </c>
      <c r="AL103" s="183">
        <v>1</v>
      </c>
      <c r="AM103" s="183">
        <v>0</v>
      </c>
      <c r="AN103" s="183">
        <v>0</v>
      </c>
      <c r="AO103" s="4" t="str">
        <f t="shared" si="24"/>
        <v>N/A</v>
      </c>
      <c r="AP103" s="30" t="str">
        <f t="shared" si="32"/>
        <v xml:space="preserve">N/A; </v>
      </c>
      <c r="AQ103" s="182">
        <v>0</v>
      </c>
      <c r="AR103" s="182">
        <v>0</v>
      </c>
      <c r="AS103" s="182">
        <v>0</v>
      </c>
      <c r="AT103" s="182">
        <v>0</v>
      </c>
      <c r="AU103" s="182">
        <v>0</v>
      </c>
      <c r="AV103" s="182">
        <v>0</v>
      </c>
      <c r="AW103" s="182">
        <v>1</v>
      </c>
      <c r="AX103" s="4" t="str">
        <f t="shared" si="31"/>
        <v>Data Extraction</v>
      </c>
      <c r="AY103" s="4" t="str">
        <f t="shared" si="27"/>
        <v xml:space="preserve">Data Extraction; </v>
      </c>
      <c r="AZ103" s="183">
        <v>1</v>
      </c>
      <c r="BA103" s="183">
        <v>0</v>
      </c>
      <c r="BB103" s="183">
        <v>0</v>
      </c>
      <c r="BC103" s="183">
        <v>0</v>
      </c>
      <c r="BD103" s="183">
        <v>0</v>
      </c>
      <c r="BE103" s="183">
        <v>0</v>
      </c>
      <c r="BF103" s="183">
        <v>0</v>
      </c>
      <c r="BG103" s="183">
        <v>0</v>
      </c>
      <c r="BH103" s="183">
        <v>0</v>
      </c>
      <c r="BI103" s="183">
        <v>0</v>
      </c>
      <c r="BJ103" s="4" t="s">
        <v>104</v>
      </c>
      <c r="BK103" s="4" t="s">
        <v>79</v>
      </c>
      <c r="BL103" s="146">
        <f t="shared" si="28"/>
        <v>2013</v>
      </c>
      <c r="BM103" s="62">
        <f t="shared" si="33"/>
        <v>1</v>
      </c>
      <c r="BN103" s="235">
        <v>3</v>
      </c>
      <c r="BO103" s="235">
        <v>2</v>
      </c>
      <c r="BP103" s="30">
        <f t="shared" si="34"/>
        <v>0</v>
      </c>
      <c r="BQ103" s="30">
        <v>0</v>
      </c>
    </row>
    <row r="104" spans="1:69">
      <c r="A104" s="36">
        <v>43430</v>
      </c>
      <c r="B104" s="30" t="s">
        <v>536</v>
      </c>
      <c r="C104" s="42" t="s">
        <v>66</v>
      </c>
      <c r="D104" s="38" t="s">
        <v>537</v>
      </c>
      <c r="E104" s="68" t="s">
        <v>538</v>
      </c>
      <c r="F104" s="4" t="s">
        <v>539</v>
      </c>
      <c r="G104" s="4" t="s">
        <v>540</v>
      </c>
      <c r="H104" s="4" t="s">
        <v>541</v>
      </c>
      <c r="I104" s="25" t="str">
        <f t="shared" si="18"/>
        <v>OSS</v>
      </c>
      <c r="J104" s="3" t="str">
        <f t="shared" si="19"/>
        <v xml:space="preserve">OSS, </v>
      </c>
      <c r="K104" s="182">
        <v>0</v>
      </c>
      <c r="L104" s="182">
        <v>0</v>
      </c>
      <c r="M104" s="182">
        <v>0</v>
      </c>
      <c r="N104" s="182">
        <v>0</v>
      </c>
      <c r="O104" s="182">
        <v>1</v>
      </c>
      <c r="P104" s="182">
        <v>0</v>
      </c>
      <c r="Q104" s="182">
        <v>0</v>
      </c>
      <c r="R104" s="4" t="str">
        <f t="shared" si="20"/>
        <v>Account Access</v>
      </c>
      <c r="S104" s="4" t="str">
        <f t="shared" si="21"/>
        <v xml:space="preserve">Account Access; </v>
      </c>
      <c r="T104" s="183">
        <v>0</v>
      </c>
      <c r="U104" s="183">
        <v>0</v>
      </c>
      <c r="V104" s="183">
        <v>0</v>
      </c>
      <c r="W104" s="183">
        <v>1</v>
      </c>
      <c r="X104" s="183">
        <v>0</v>
      </c>
      <c r="Y104" s="183">
        <v>0</v>
      </c>
      <c r="Z104" s="183">
        <v>0</v>
      </c>
      <c r="AA104" s="4" t="str">
        <f t="shared" si="22"/>
        <v>Hijacked Updates; Open Source Dependency</v>
      </c>
      <c r="AB104" s="4" t="str">
        <f t="shared" si="23"/>
        <v xml:space="preserve">Hijacked Updates; Open Source Dependency; </v>
      </c>
      <c r="AC104" s="183">
        <v>0</v>
      </c>
      <c r="AD104" s="183">
        <v>1</v>
      </c>
      <c r="AE104" s="183">
        <v>0</v>
      </c>
      <c r="AF104" s="183">
        <v>0</v>
      </c>
      <c r="AG104" s="183">
        <v>1</v>
      </c>
      <c r="AH104" s="183">
        <v>0</v>
      </c>
      <c r="AI104" s="183">
        <v>0</v>
      </c>
      <c r="AJ104" s="183">
        <v>0</v>
      </c>
      <c r="AK104" s="183">
        <v>0</v>
      </c>
      <c r="AL104" s="183">
        <v>0</v>
      </c>
      <c r="AM104" s="183">
        <v>0</v>
      </c>
      <c r="AN104" s="183">
        <v>0</v>
      </c>
      <c r="AO104" s="4" t="str">
        <f t="shared" si="24"/>
        <v>N/A</v>
      </c>
      <c r="AP104" s="30" t="str">
        <f t="shared" si="32"/>
        <v xml:space="preserve">N/A; </v>
      </c>
      <c r="AQ104" s="182">
        <v>0</v>
      </c>
      <c r="AR104" s="182">
        <v>0</v>
      </c>
      <c r="AS104" s="182">
        <v>0</v>
      </c>
      <c r="AT104" s="182">
        <v>0</v>
      </c>
      <c r="AU104" s="182">
        <v>0</v>
      </c>
      <c r="AV104" s="182">
        <v>0</v>
      </c>
      <c r="AW104" s="182">
        <v>1</v>
      </c>
      <c r="AX104" s="4" t="str">
        <f t="shared" si="31"/>
        <v>Data Extraction</v>
      </c>
      <c r="AY104" s="4" t="str">
        <f t="shared" si="27"/>
        <v xml:space="preserve">Data Extraction; </v>
      </c>
      <c r="AZ104" s="183">
        <v>1</v>
      </c>
      <c r="BA104" s="183">
        <v>0</v>
      </c>
      <c r="BB104" s="183">
        <v>0</v>
      </c>
      <c r="BC104" s="183">
        <v>0</v>
      </c>
      <c r="BD104" s="183">
        <v>0</v>
      </c>
      <c r="BE104" s="183">
        <v>0</v>
      </c>
      <c r="BF104" s="183">
        <v>0</v>
      </c>
      <c r="BG104" s="183">
        <v>0</v>
      </c>
      <c r="BH104" s="183">
        <v>0</v>
      </c>
      <c r="BI104" s="183">
        <v>0</v>
      </c>
      <c r="BJ104" s="4" t="s">
        <v>540</v>
      </c>
      <c r="BK104" s="4" t="s">
        <v>86</v>
      </c>
      <c r="BL104" s="146">
        <f t="shared" si="28"/>
        <v>2018</v>
      </c>
      <c r="BM104" s="62">
        <f t="shared" si="33"/>
        <v>0</v>
      </c>
      <c r="BN104" s="235">
        <v>3</v>
      </c>
      <c r="BO104" s="235">
        <v>1</v>
      </c>
      <c r="BP104" s="30">
        <f t="shared" si="34"/>
        <v>0</v>
      </c>
      <c r="BQ104" s="30">
        <v>0</v>
      </c>
    </row>
    <row r="105" spans="1:69" ht="32">
      <c r="A105" s="80">
        <v>44673</v>
      </c>
      <c r="B105" s="66" t="s">
        <v>1102</v>
      </c>
      <c r="C105" s="42" t="s">
        <v>112</v>
      </c>
      <c r="D105" s="142" t="s">
        <v>1103</v>
      </c>
      <c r="E105" s="79" t="s">
        <v>1104</v>
      </c>
      <c r="F105" s="30" t="s">
        <v>1105</v>
      </c>
      <c r="G105" s="30" t="s">
        <v>1106</v>
      </c>
      <c r="H105" s="30" t="s">
        <v>1107</v>
      </c>
      <c r="I105" s="25" t="str">
        <f t="shared" si="18"/>
        <v>1st Party OS/Applications, 3rd Party Application</v>
      </c>
      <c r="J105" s="3" t="str">
        <f t="shared" si="19"/>
        <v xml:space="preserve">1st Party OS/Applications, 3rd Party Application, </v>
      </c>
      <c r="K105" s="182">
        <v>1</v>
      </c>
      <c r="L105" s="182">
        <v>0</v>
      </c>
      <c r="M105" s="182">
        <v>1</v>
      </c>
      <c r="N105" s="182">
        <v>0</v>
      </c>
      <c r="O105" s="182">
        <v>0</v>
      </c>
      <c r="P105" s="182">
        <v>0</v>
      </c>
      <c r="Q105" s="182">
        <v>0</v>
      </c>
      <c r="R105" s="4" t="str">
        <f t="shared" si="20"/>
        <v>Self-signed/Unsigned</v>
      </c>
      <c r="S105" s="4" t="str">
        <f t="shared" si="21"/>
        <v xml:space="preserve">Self-signed/Unsigned; </v>
      </c>
      <c r="T105" s="183">
        <v>0</v>
      </c>
      <c r="U105" s="183">
        <v>0</v>
      </c>
      <c r="V105" s="183">
        <v>0</v>
      </c>
      <c r="W105" s="183">
        <v>0</v>
      </c>
      <c r="X105" s="183">
        <v>1</v>
      </c>
      <c r="Y105" s="183">
        <v>0</v>
      </c>
      <c r="Z105" s="183">
        <v>0</v>
      </c>
      <c r="AA105" s="4" t="str">
        <f t="shared" si="22"/>
        <v>Supply Chain Service Provider</v>
      </c>
      <c r="AB105" s="4" t="str">
        <f t="shared" si="23"/>
        <v xml:space="preserve">Supply Chain Service Provider; </v>
      </c>
      <c r="AC105" s="183">
        <v>0</v>
      </c>
      <c r="AD105" s="183">
        <v>0</v>
      </c>
      <c r="AE105" s="183">
        <v>0</v>
      </c>
      <c r="AF105" s="183">
        <v>0</v>
      </c>
      <c r="AG105" s="183">
        <v>0</v>
      </c>
      <c r="AH105" s="183">
        <v>0</v>
      </c>
      <c r="AI105" s="183">
        <v>0</v>
      </c>
      <c r="AJ105" s="183">
        <v>0</v>
      </c>
      <c r="AK105" s="183">
        <v>0</v>
      </c>
      <c r="AL105" s="183">
        <v>0</v>
      </c>
      <c r="AM105" s="183">
        <v>1</v>
      </c>
      <c r="AN105" s="183">
        <v>0</v>
      </c>
      <c r="AO105" s="4" t="str">
        <f t="shared" si="24"/>
        <v>Code Injection</v>
      </c>
      <c r="AP105" s="30" t="str">
        <f t="shared" si="32"/>
        <v xml:space="preserve">Code Injection; </v>
      </c>
      <c r="AQ105" s="182">
        <v>0</v>
      </c>
      <c r="AR105" s="182">
        <v>0</v>
      </c>
      <c r="AS105" s="182">
        <v>0</v>
      </c>
      <c r="AT105" s="182">
        <v>0</v>
      </c>
      <c r="AU105" s="182">
        <v>0</v>
      </c>
      <c r="AV105" s="182">
        <v>1</v>
      </c>
      <c r="AW105" s="182">
        <v>0</v>
      </c>
      <c r="AX105" s="4" t="str">
        <f t="shared" si="31"/>
        <v>Backdoor Access; Remote Code Execution/Download</v>
      </c>
      <c r="AY105" s="4" t="str">
        <f t="shared" si="27"/>
        <v xml:space="preserve">Backdoor Access; Remote Code Execution/Download; </v>
      </c>
      <c r="AZ105" s="182">
        <v>0</v>
      </c>
      <c r="BA105" s="182">
        <v>0</v>
      </c>
      <c r="BB105" s="182">
        <v>1</v>
      </c>
      <c r="BC105" s="182">
        <v>0</v>
      </c>
      <c r="BD105" s="182">
        <v>1</v>
      </c>
      <c r="BE105" s="182">
        <v>0</v>
      </c>
      <c r="BF105" s="182">
        <v>0</v>
      </c>
      <c r="BG105" s="182">
        <v>0</v>
      </c>
      <c r="BH105" s="182">
        <v>0</v>
      </c>
      <c r="BI105" s="182">
        <v>0</v>
      </c>
      <c r="BJ105" s="30" t="s">
        <v>45</v>
      </c>
      <c r="BK105" s="27" t="s">
        <v>1036</v>
      </c>
      <c r="BL105" s="146">
        <f t="shared" si="28"/>
        <v>2022</v>
      </c>
      <c r="BM105" s="62">
        <f t="shared" si="33"/>
        <v>2</v>
      </c>
      <c r="BN105" s="238">
        <v>3</v>
      </c>
      <c r="BO105" s="238">
        <v>1</v>
      </c>
      <c r="BP105" s="30">
        <f t="shared" si="34"/>
        <v>0</v>
      </c>
      <c r="BQ105" s="30">
        <v>3</v>
      </c>
    </row>
    <row r="106" spans="1:69" ht="16">
      <c r="A106" s="80">
        <v>44021</v>
      </c>
      <c r="B106" s="66" t="s">
        <v>806</v>
      </c>
      <c r="C106" s="21" t="s">
        <v>66</v>
      </c>
      <c r="D106" s="142" t="s">
        <v>807</v>
      </c>
      <c r="E106" s="81" t="s">
        <v>808</v>
      </c>
      <c r="F106" s="4" t="s">
        <v>809</v>
      </c>
      <c r="G106" s="111" t="s">
        <v>810</v>
      </c>
      <c r="H106" s="111" t="s">
        <v>811</v>
      </c>
      <c r="I106" s="25" t="str">
        <f t="shared" si="18"/>
        <v>3rd Party Application</v>
      </c>
      <c r="J106" s="3" t="str">
        <f t="shared" si="19"/>
        <v xml:space="preserve">3rd Party Application, </v>
      </c>
      <c r="K106" s="182">
        <v>0</v>
      </c>
      <c r="L106" s="182">
        <v>0</v>
      </c>
      <c r="M106" s="182">
        <v>1</v>
      </c>
      <c r="N106" s="182">
        <v>0</v>
      </c>
      <c r="O106" s="182">
        <v>0</v>
      </c>
      <c r="P106" s="182">
        <v>0</v>
      </c>
      <c r="Q106" s="182">
        <v>0</v>
      </c>
      <c r="R106" s="4" t="str">
        <f t="shared" si="20"/>
        <v>Self-signed/Unsigned</v>
      </c>
      <c r="S106" s="4" t="str">
        <f t="shared" si="21"/>
        <v xml:space="preserve">Self-signed/Unsigned; </v>
      </c>
      <c r="T106" s="184">
        <v>0</v>
      </c>
      <c r="U106" s="184">
        <v>0</v>
      </c>
      <c r="V106" s="184">
        <v>0</v>
      </c>
      <c r="W106" s="184">
        <v>0</v>
      </c>
      <c r="X106" s="184">
        <v>1</v>
      </c>
      <c r="Y106" s="184">
        <v>0</v>
      </c>
      <c r="Z106" s="184">
        <v>0</v>
      </c>
      <c r="AA106" s="4" t="str">
        <f t="shared" si="22"/>
        <v>Proprietary Application Store</v>
      </c>
      <c r="AB106" s="4" t="str">
        <f t="shared" si="23"/>
        <v xml:space="preserve">Proprietary Application Store; </v>
      </c>
      <c r="AC106" s="183">
        <v>0</v>
      </c>
      <c r="AD106" s="183">
        <v>0</v>
      </c>
      <c r="AE106" s="183">
        <v>1</v>
      </c>
      <c r="AF106" s="183">
        <v>0</v>
      </c>
      <c r="AG106" s="183">
        <v>0</v>
      </c>
      <c r="AH106" s="183">
        <v>0</v>
      </c>
      <c r="AI106" s="183">
        <v>0</v>
      </c>
      <c r="AJ106" s="183">
        <v>0</v>
      </c>
      <c r="AK106" s="183">
        <v>0</v>
      </c>
      <c r="AL106" s="183">
        <v>0</v>
      </c>
      <c r="AM106" s="183">
        <v>0</v>
      </c>
      <c r="AN106" s="183">
        <v>0</v>
      </c>
      <c r="AO106" s="4" t="str">
        <f t="shared" si="24"/>
        <v>N/A</v>
      </c>
      <c r="AP106" s="30" t="str">
        <f t="shared" si="32"/>
        <v xml:space="preserve">N/A; </v>
      </c>
      <c r="AQ106" s="182">
        <v>0</v>
      </c>
      <c r="AR106" s="182">
        <v>0</v>
      </c>
      <c r="AS106" s="182">
        <v>0</v>
      </c>
      <c r="AT106" s="182">
        <v>0</v>
      </c>
      <c r="AU106" s="182">
        <v>0</v>
      </c>
      <c r="AV106" s="182">
        <v>0</v>
      </c>
      <c r="AW106" s="182">
        <v>1</v>
      </c>
      <c r="AX106" s="4" t="str">
        <f t="shared" si="31"/>
        <v>Payment Diversion</v>
      </c>
      <c r="AY106" s="4" t="str">
        <f t="shared" si="27"/>
        <v xml:space="preserve">Payment Diversion; </v>
      </c>
      <c r="AZ106" s="183">
        <v>0</v>
      </c>
      <c r="BA106" s="183">
        <v>0</v>
      </c>
      <c r="BB106" s="183">
        <v>0</v>
      </c>
      <c r="BC106" s="183">
        <v>0</v>
      </c>
      <c r="BD106" s="183">
        <v>0</v>
      </c>
      <c r="BE106" s="183">
        <v>0</v>
      </c>
      <c r="BF106" s="183">
        <v>1</v>
      </c>
      <c r="BG106" s="183">
        <v>0</v>
      </c>
      <c r="BH106" s="183">
        <v>0</v>
      </c>
      <c r="BI106" s="183">
        <v>0</v>
      </c>
      <c r="BJ106" s="4" t="s">
        <v>589</v>
      </c>
      <c r="BK106" s="41" t="s">
        <v>86</v>
      </c>
      <c r="BL106" s="146">
        <f t="shared" si="28"/>
        <v>2020</v>
      </c>
      <c r="BM106" s="62">
        <f t="shared" si="33"/>
        <v>1</v>
      </c>
      <c r="BN106" s="235">
        <v>2</v>
      </c>
      <c r="BO106" s="235">
        <v>1</v>
      </c>
      <c r="BP106" s="30">
        <v>1</v>
      </c>
      <c r="BQ106" s="30">
        <v>0</v>
      </c>
    </row>
    <row r="107" spans="1:69" ht="16">
      <c r="A107" s="80">
        <v>44805</v>
      </c>
      <c r="B107" s="135" t="s">
        <v>1373</v>
      </c>
      <c r="C107" t="s">
        <v>66</v>
      </c>
      <c r="D107" s="145" t="s">
        <v>1374</v>
      </c>
      <c r="E107" s="158" t="s">
        <v>1375</v>
      </c>
      <c r="F107" t="s">
        <v>1376</v>
      </c>
      <c r="G107" t="s">
        <v>995</v>
      </c>
      <c r="H107" t="s">
        <v>1377</v>
      </c>
      <c r="I107" s="25" t="str">
        <f t="shared" si="18"/>
        <v>OSS</v>
      </c>
      <c r="J107" s="3" t="str">
        <f t="shared" si="19"/>
        <v xml:space="preserve">OSS, </v>
      </c>
      <c r="K107" s="182">
        <v>0</v>
      </c>
      <c r="L107" s="182">
        <v>0</v>
      </c>
      <c r="M107" s="182">
        <v>0</v>
      </c>
      <c r="N107" s="182">
        <v>0</v>
      </c>
      <c r="O107" s="182">
        <v>1</v>
      </c>
      <c r="P107" s="182">
        <v>0</v>
      </c>
      <c r="Q107" s="182">
        <v>0</v>
      </c>
      <c r="R107" s="4" t="str">
        <f t="shared" si="20"/>
        <v>Account Access</v>
      </c>
      <c r="S107" s="4" t="str">
        <f t="shared" si="21"/>
        <v xml:space="preserve">Account Access; </v>
      </c>
      <c r="T107" s="182">
        <v>0</v>
      </c>
      <c r="U107" s="182">
        <v>0</v>
      </c>
      <c r="V107" s="182">
        <v>0</v>
      </c>
      <c r="W107" s="182">
        <v>1</v>
      </c>
      <c r="X107" s="182">
        <v>0</v>
      </c>
      <c r="Y107" s="182">
        <v>0</v>
      </c>
      <c r="Z107" s="182">
        <v>0</v>
      </c>
      <c r="AA107" s="4" t="str">
        <f t="shared" si="22"/>
        <v>Open Source Dependency</v>
      </c>
      <c r="AB107" s="4" t="str">
        <f t="shared" si="23"/>
        <v xml:space="preserve">Open Source Dependency; </v>
      </c>
      <c r="AC107" s="182">
        <v>0</v>
      </c>
      <c r="AD107" s="182">
        <v>0</v>
      </c>
      <c r="AE107" s="182">
        <v>0</v>
      </c>
      <c r="AF107" s="182">
        <v>0</v>
      </c>
      <c r="AG107" s="182">
        <v>1</v>
      </c>
      <c r="AH107" s="182">
        <v>0</v>
      </c>
      <c r="AI107" s="182">
        <v>0</v>
      </c>
      <c r="AJ107" s="182">
        <v>0</v>
      </c>
      <c r="AK107" s="182">
        <v>0</v>
      </c>
      <c r="AL107" s="182">
        <v>0</v>
      </c>
      <c r="AM107" s="182">
        <v>0</v>
      </c>
      <c r="AN107" s="182">
        <v>0</v>
      </c>
      <c r="AO107" s="4" t="str">
        <f t="shared" si="24"/>
        <v>N/A</v>
      </c>
      <c r="AP107" s="30" t="str">
        <f t="shared" si="32"/>
        <v xml:space="preserve">N/A; </v>
      </c>
      <c r="AQ107" s="182">
        <v>0</v>
      </c>
      <c r="AR107" s="182">
        <v>0</v>
      </c>
      <c r="AS107" s="182">
        <v>0</v>
      </c>
      <c r="AT107" s="182">
        <v>0</v>
      </c>
      <c r="AU107" s="182">
        <v>0</v>
      </c>
      <c r="AV107" s="182">
        <v>0</v>
      </c>
      <c r="AW107" s="182">
        <v>1</v>
      </c>
      <c r="AX107" s="4" t="str">
        <f t="shared" si="31"/>
        <v>Data Extraction</v>
      </c>
      <c r="AY107" s="4" t="str">
        <f t="shared" si="27"/>
        <v xml:space="preserve">Data Extraction; </v>
      </c>
      <c r="AZ107" s="182">
        <v>1</v>
      </c>
      <c r="BA107" s="182">
        <v>0</v>
      </c>
      <c r="BB107" s="182">
        <v>0</v>
      </c>
      <c r="BC107" s="182">
        <v>0</v>
      </c>
      <c r="BD107" s="182">
        <v>0</v>
      </c>
      <c r="BE107" s="182">
        <v>0</v>
      </c>
      <c r="BF107" s="182">
        <v>0</v>
      </c>
      <c r="BG107" s="182">
        <v>0</v>
      </c>
      <c r="BH107" s="182">
        <v>0</v>
      </c>
      <c r="BI107" s="182">
        <v>0</v>
      </c>
      <c r="BJ107" t="s">
        <v>1378</v>
      </c>
      <c r="BK107" t="s">
        <v>79</v>
      </c>
      <c r="BL107" s="146">
        <f t="shared" si="28"/>
        <v>2022</v>
      </c>
      <c r="BM107" s="62">
        <f t="shared" si="33"/>
        <v>0</v>
      </c>
      <c r="BN107" s="238">
        <v>1</v>
      </c>
      <c r="BO107" s="238">
        <v>1</v>
      </c>
      <c r="BP107" s="30">
        <f t="shared" ref="BP107:BP121" si="35">SUM(AE107:AF107)</f>
        <v>0</v>
      </c>
      <c r="BQ107" s="30">
        <v>5</v>
      </c>
    </row>
    <row r="108" spans="1:69" ht="16">
      <c r="A108" s="80">
        <v>44762</v>
      </c>
      <c r="B108" s="135" t="s">
        <v>1399</v>
      </c>
      <c r="C108" t="s">
        <v>66</v>
      </c>
      <c r="D108" s="145" t="s">
        <v>1400</v>
      </c>
      <c r="E108" s="116" t="s">
        <v>1401</v>
      </c>
      <c r="F108" t="s">
        <v>1402</v>
      </c>
      <c r="G108" t="s">
        <v>1403</v>
      </c>
      <c r="H108" t="s">
        <v>1404</v>
      </c>
      <c r="I108" s="25" t="str">
        <f t="shared" si="18"/>
        <v>3rd Party Application</v>
      </c>
      <c r="J108" s="3" t="str">
        <f t="shared" si="19"/>
        <v xml:space="preserve">3rd Party Application, </v>
      </c>
      <c r="K108" s="182">
        <v>0</v>
      </c>
      <c r="L108" s="182">
        <v>0</v>
      </c>
      <c r="M108" s="182">
        <v>1</v>
      </c>
      <c r="N108" s="182">
        <v>0</v>
      </c>
      <c r="O108" s="182">
        <v>0</v>
      </c>
      <c r="P108" s="182">
        <v>0</v>
      </c>
      <c r="Q108" s="182">
        <v>0</v>
      </c>
      <c r="R108" s="4" t="str">
        <f t="shared" si="20"/>
        <v>Account Access</v>
      </c>
      <c r="S108" s="4" t="str">
        <f t="shared" si="21"/>
        <v xml:space="preserve">Account Access; </v>
      </c>
      <c r="T108" s="182">
        <v>0</v>
      </c>
      <c r="U108" s="182">
        <v>0</v>
      </c>
      <c r="V108" s="182">
        <v>0</v>
      </c>
      <c r="W108" s="182">
        <v>1</v>
      </c>
      <c r="X108" s="182">
        <v>0</v>
      </c>
      <c r="Y108" s="182">
        <v>0</v>
      </c>
      <c r="Z108" s="182">
        <v>0</v>
      </c>
      <c r="AA108" s="4" t="str">
        <f t="shared" si="22"/>
        <v>Phishing; Supply Chain Service Provider</v>
      </c>
      <c r="AB108" s="4" t="str">
        <f t="shared" si="23"/>
        <v xml:space="preserve">Phishing; Supply Chain Service Provider; </v>
      </c>
      <c r="AC108" s="182">
        <v>0</v>
      </c>
      <c r="AD108" s="182">
        <v>0</v>
      </c>
      <c r="AE108" s="182">
        <v>0</v>
      </c>
      <c r="AF108" s="182">
        <v>0</v>
      </c>
      <c r="AG108" s="182">
        <v>0</v>
      </c>
      <c r="AH108" s="182">
        <v>0</v>
      </c>
      <c r="AI108" s="182">
        <v>0</v>
      </c>
      <c r="AJ108" s="182">
        <v>0</v>
      </c>
      <c r="AK108" s="182">
        <v>1</v>
      </c>
      <c r="AL108" s="182">
        <v>0</v>
      </c>
      <c r="AM108" s="182">
        <v>1</v>
      </c>
      <c r="AN108" s="182">
        <v>0</v>
      </c>
      <c r="AO108" s="4" t="str">
        <f t="shared" si="24"/>
        <v>N/A</v>
      </c>
      <c r="AP108" s="30" t="str">
        <f t="shared" si="32"/>
        <v xml:space="preserve">N/A; </v>
      </c>
      <c r="AQ108" s="182">
        <v>0</v>
      </c>
      <c r="AR108" s="182">
        <v>0</v>
      </c>
      <c r="AS108" s="182">
        <v>0</v>
      </c>
      <c r="AT108" s="182">
        <v>0</v>
      </c>
      <c r="AU108" s="182">
        <v>0</v>
      </c>
      <c r="AV108" s="182">
        <v>0</v>
      </c>
      <c r="AW108" s="182">
        <v>1</v>
      </c>
      <c r="AX108" s="4" t="str">
        <f t="shared" si="31"/>
        <v>Data Extraction; Backdoor Access; Remote Code Execution/Download</v>
      </c>
      <c r="AY108" s="4" t="str">
        <f t="shared" si="27"/>
        <v xml:space="preserve">Data Extraction; Backdoor Access; Remote Code Execution/Download; </v>
      </c>
      <c r="AZ108" s="182">
        <v>1</v>
      </c>
      <c r="BA108" s="182">
        <v>0</v>
      </c>
      <c r="BB108" s="182">
        <v>1</v>
      </c>
      <c r="BC108" s="182">
        <v>0</v>
      </c>
      <c r="BD108" s="182">
        <v>1</v>
      </c>
      <c r="BE108" s="182">
        <v>0</v>
      </c>
      <c r="BF108" s="182">
        <v>0</v>
      </c>
      <c r="BG108" s="182">
        <v>0</v>
      </c>
      <c r="BH108" s="182">
        <v>0</v>
      </c>
      <c r="BI108" s="182">
        <v>0</v>
      </c>
      <c r="BJ108" t="s">
        <v>1405</v>
      </c>
      <c r="BK108" s="267" t="s">
        <v>72</v>
      </c>
      <c r="BL108" s="146">
        <f t="shared" si="28"/>
        <v>2022</v>
      </c>
      <c r="BM108" s="62">
        <f t="shared" si="33"/>
        <v>1</v>
      </c>
      <c r="BN108" s="238">
        <v>1</v>
      </c>
      <c r="BO108" s="238">
        <v>1</v>
      </c>
      <c r="BP108" s="30">
        <f t="shared" si="35"/>
        <v>0</v>
      </c>
      <c r="BQ108" s="30">
        <v>5</v>
      </c>
    </row>
    <row r="109" spans="1:69">
      <c r="A109" s="36">
        <v>42339</v>
      </c>
      <c r="B109" s="30" t="s">
        <v>245</v>
      </c>
      <c r="C109" s="42" t="s">
        <v>66</v>
      </c>
      <c r="D109" s="38" t="s">
        <v>246</v>
      </c>
      <c r="E109" s="68" t="s">
        <v>247</v>
      </c>
      <c r="F109" s="4" t="s">
        <v>248</v>
      </c>
      <c r="G109" s="4" t="s">
        <v>134</v>
      </c>
      <c r="H109" s="4" t="s">
        <v>249</v>
      </c>
      <c r="I109" s="25" t="str">
        <f t="shared" si="18"/>
        <v>1st Party OS/Applications, 1st Party Firmware</v>
      </c>
      <c r="J109" s="3" t="str">
        <f t="shared" si="19"/>
        <v xml:space="preserve">1st Party OS/Applications, 1st Party Firmware, </v>
      </c>
      <c r="K109" s="182">
        <v>1</v>
      </c>
      <c r="L109" s="182">
        <v>1</v>
      </c>
      <c r="M109" s="182">
        <v>0</v>
      </c>
      <c r="N109" s="182">
        <v>0</v>
      </c>
      <c r="O109" s="182">
        <v>0</v>
      </c>
      <c r="P109" s="182">
        <v>0</v>
      </c>
      <c r="Q109" s="182">
        <v>0</v>
      </c>
      <c r="R109" s="4" t="str">
        <f t="shared" si="20"/>
        <v>Account Access; Unknown, Other, or N/A</v>
      </c>
      <c r="S109" s="4" t="str">
        <f t="shared" si="21"/>
        <v xml:space="preserve">Account Access; Unknown, Other, or N/A; </v>
      </c>
      <c r="T109" s="183">
        <v>0</v>
      </c>
      <c r="U109" s="183">
        <v>0</v>
      </c>
      <c r="V109" s="183">
        <v>0</v>
      </c>
      <c r="W109" s="183">
        <v>1</v>
      </c>
      <c r="X109" s="183">
        <v>0</v>
      </c>
      <c r="Y109" s="183">
        <v>0</v>
      </c>
      <c r="Z109" s="183">
        <v>1</v>
      </c>
      <c r="AA109" s="4" t="str">
        <f t="shared" si="22"/>
        <v>Supply Chain Service Provider</v>
      </c>
      <c r="AB109" s="4" t="str">
        <f t="shared" si="23"/>
        <v xml:space="preserve">Supply Chain Service Provider; </v>
      </c>
      <c r="AC109" s="183">
        <v>0</v>
      </c>
      <c r="AD109" s="183">
        <v>0</v>
      </c>
      <c r="AE109" s="183">
        <v>0</v>
      </c>
      <c r="AF109" s="183">
        <v>0</v>
      </c>
      <c r="AG109" s="183">
        <v>0</v>
      </c>
      <c r="AH109" s="183">
        <v>0</v>
      </c>
      <c r="AI109" s="183">
        <v>0</v>
      </c>
      <c r="AJ109" s="183">
        <v>0</v>
      </c>
      <c r="AK109" s="183">
        <v>0</v>
      </c>
      <c r="AL109" s="183">
        <v>0</v>
      </c>
      <c r="AM109" s="183">
        <v>1</v>
      </c>
      <c r="AN109" s="183">
        <v>0</v>
      </c>
      <c r="AO109" s="4" t="str">
        <f t="shared" si="24"/>
        <v>N/A</v>
      </c>
      <c r="AP109" s="30" t="str">
        <f t="shared" si="32"/>
        <v xml:space="preserve">N/A; </v>
      </c>
      <c r="AQ109" s="182">
        <v>0</v>
      </c>
      <c r="AR109" s="182">
        <v>0</v>
      </c>
      <c r="AS109" s="182">
        <v>0</v>
      </c>
      <c r="AT109" s="182">
        <v>0</v>
      </c>
      <c r="AU109" s="182">
        <v>0</v>
      </c>
      <c r="AV109" s="182">
        <v>0</v>
      </c>
      <c r="AW109" s="182">
        <v>1</v>
      </c>
      <c r="AX109" s="4" t="str">
        <f t="shared" si="31"/>
        <v>Data Extraction; Remote Code Execution/Download</v>
      </c>
      <c r="AY109" s="4" t="str">
        <f t="shared" si="27"/>
        <v xml:space="preserve">Data Extraction; Remote Code Execution/Download; </v>
      </c>
      <c r="AZ109" s="183">
        <v>1</v>
      </c>
      <c r="BA109" s="183">
        <v>0</v>
      </c>
      <c r="BB109" s="183">
        <v>0</v>
      </c>
      <c r="BC109" s="183">
        <v>0</v>
      </c>
      <c r="BD109" s="183">
        <v>1</v>
      </c>
      <c r="BE109" s="183">
        <v>0</v>
      </c>
      <c r="BF109" s="183">
        <v>0</v>
      </c>
      <c r="BG109" s="183">
        <v>0</v>
      </c>
      <c r="BH109" s="183">
        <v>0</v>
      </c>
      <c r="BI109" s="183">
        <v>0</v>
      </c>
      <c r="BJ109" s="4" t="s">
        <v>79</v>
      </c>
      <c r="BK109" s="27" t="s">
        <v>79</v>
      </c>
      <c r="BL109" s="146">
        <f t="shared" si="28"/>
        <v>2015</v>
      </c>
      <c r="BM109" s="62">
        <f t="shared" si="33"/>
        <v>2</v>
      </c>
      <c r="BN109" s="235">
        <v>3</v>
      </c>
      <c r="BO109" s="235">
        <v>4</v>
      </c>
      <c r="BP109" s="30">
        <f t="shared" si="35"/>
        <v>0</v>
      </c>
      <c r="BQ109" s="30">
        <v>0</v>
      </c>
    </row>
    <row r="110" spans="1:69">
      <c r="A110" s="37">
        <v>41306</v>
      </c>
      <c r="B110" s="30" t="s">
        <v>130</v>
      </c>
      <c r="C110" s="21" t="s">
        <v>112</v>
      </c>
      <c r="D110" s="251" t="s">
        <v>131</v>
      </c>
      <c r="E110" s="76" t="s">
        <v>132</v>
      </c>
      <c r="F110" s="4" t="s">
        <v>133</v>
      </c>
      <c r="G110" s="4" t="s">
        <v>134</v>
      </c>
      <c r="H110" s="4" t="s">
        <v>135</v>
      </c>
      <c r="I110" s="25" t="str">
        <f t="shared" si="18"/>
        <v>1st Party Firmware</v>
      </c>
      <c r="J110" s="3" t="str">
        <f t="shared" si="19"/>
        <v xml:space="preserve">1st Party Firmware, </v>
      </c>
      <c r="K110" s="182">
        <v>0</v>
      </c>
      <c r="L110" s="182">
        <v>1</v>
      </c>
      <c r="M110" s="182">
        <v>0</v>
      </c>
      <c r="N110" s="182">
        <v>0</v>
      </c>
      <c r="O110" s="182">
        <v>0</v>
      </c>
      <c r="P110" s="182">
        <v>0</v>
      </c>
      <c r="Q110" s="182">
        <v>0</v>
      </c>
      <c r="R110" s="4" t="str">
        <f t="shared" si="20"/>
        <v>Unknown, Other, or N/A</v>
      </c>
      <c r="S110" s="4" t="str">
        <f t="shared" si="21"/>
        <v xml:space="preserve">Unknown, Other, or N/A; </v>
      </c>
      <c r="T110" s="183">
        <v>0</v>
      </c>
      <c r="U110" s="183">
        <v>0</v>
      </c>
      <c r="V110" s="183">
        <v>0</v>
      </c>
      <c r="W110" s="183">
        <v>0</v>
      </c>
      <c r="X110" s="183">
        <v>0</v>
      </c>
      <c r="Y110" s="183">
        <v>0</v>
      </c>
      <c r="Z110" s="183">
        <v>1</v>
      </c>
      <c r="AA110" s="4" t="str">
        <f t="shared" si="22"/>
        <v>Supply Chain Service Provider</v>
      </c>
      <c r="AB110" s="4" t="str">
        <f t="shared" si="23"/>
        <v xml:space="preserve">Supply Chain Service Provider; </v>
      </c>
      <c r="AC110" s="183">
        <v>0</v>
      </c>
      <c r="AD110" s="183">
        <v>0</v>
      </c>
      <c r="AE110" s="183">
        <v>0</v>
      </c>
      <c r="AF110" s="183">
        <v>0</v>
      </c>
      <c r="AG110" s="183">
        <v>0</v>
      </c>
      <c r="AH110" s="183">
        <v>0</v>
      </c>
      <c r="AI110" s="183">
        <v>0</v>
      </c>
      <c r="AJ110" s="183">
        <v>0</v>
      </c>
      <c r="AK110" s="183">
        <v>0</v>
      </c>
      <c r="AL110" s="183">
        <v>0</v>
      </c>
      <c r="AM110" s="183">
        <v>1</v>
      </c>
      <c r="AN110" s="183">
        <v>0</v>
      </c>
      <c r="AO110" s="4" t="str">
        <f t="shared" si="24"/>
        <v>N/A</v>
      </c>
      <c r="AP110" s="30" t="str">
        <f t="shared" si="32"/>
        <v xml:space="preserve">N/A; </v>
      </c>
      <c r="AQ110" s="182">
        <v>0</v>
      </c>
      <c r="AR110" s="182">
        <v>0</v>
      </c>
      <c r="AS110" s="182">
        <v>0</v>
      </c>
      <c r="AT110" s="182">
        <v>0</v>
      </c>
      <c r="AU110" s="182">
        <v>0</v>
      </c>
      <c r="AV110" s="182">
        <v>0</v>
      </c>
      <c r="AW110" s="182">
        <v>1</v>
      </c>
      <c r="AX110" s="4" t="str">
        <f t="shared" si="31"/>
        <v>Unknown or Other</v>
      </c>
      <c r="AY110" s="4" t="str">
        <f t="shared" si="27"/>
        <v xml:space="preserve">Unknown or Other; </v>
      </c>
      <c r="AZ110" s="183">
        <v>0</v>
      </c>
      <c r="BA110" s="183">
        <v>0</v>
      </c>
      <c r="BB110" s="183">
        <v>0</v>
      </c>
      <c r="BC110" s="183">
        <v>0</v>
      </c>
      <c r="BD110" s="183">
        <v>0</v>
      </c>
      <c r="BE110" s="183">
        <v>0</v>
      </c>
      <c r="BF110" s="183">
        <v>0</v>
      </c>
      <c r="BG110" s="183">
        <v>0</v>
      </c>
      <c r="BH110" s="183">
        <v>0</v>
      </c>
      <c r="BI110" s="183">
        <v>1</v>
      </c>
      <c r="BJ110" s="4" t="s">
        <v>45</v>
      </c>
      <c r="BK110" s="4" t="s">
        <v>45</v>
      </c>
      <c r="BL110" s="146">
        <f t="shared" si="28"/>
        <v>2013</v>
      </c>
      <c r="BM110" s="62">
        <f t="shared" si="33"/>
        <v>1</v>
      </c>
      <c r="BN110" s="235">
        <v>3</v>
      </c>
      <c r="BO110" s="235">
        <v>4</v>
      </c>
      <c r="BP110" s="30">
        <f t="shared" si="35"/>
        <v>0</v>
      </c>
      <c r="BQ110" s="30">
        <v>0</v>
      </c>
    </row>
    <row r="111" spans="1:69" ht="16">
      <c r="A111" s="118">
        <v>44379</v>
      </c>
      <c r="B111" s="147" t="s">
        <v>979</v>
      </c>
      <c r="C111" s="30" t="s">
        <v>66</v>
      </c>
      <c r="D111" s="143" t="s">
        <v>980</v>
      </c>
      <c r="E111" s="113" t="s">
        <v>981</v>
      </c>
      <c r="F111" t="s">
        <v>982</v>
      </c>
      <c r="G111" t="s">
        <v>979</v>
      </c>
      <c r="H111" t="s">
        <v>983</v>
      </c>
      <c r="I111" s="25" t="str">
        <f t="shared" si="18"/>
        <v>3rd Party Application</v>
      </c>
      <c r="J111" s="3" t="str">
        <f t="shared" si="19"/>
        <v xml:space="preserve">3rd Party Application, </v>
      </c>
      <c r="K111" s="182">
        <v>0</v>
      </c>
      <c r="L111" s="182">
        <v>0</v>
      </c>
      <c r="M111" s="182">
        <v>1</v>
      </c>
      <c r="N111" s="182">
        <v>0</v>
      </c>
      <c r="O111" s="182">
        <v>0</v>
      </c>
      <c r="P111" s="182">
        <v>0</v>
      </c>
      <c r="Q111" s="182">
        <v>0</v>
      </c>
      <c r="R111" s="4" t="str">
        <f t="shared" si="20"/>
        <v>Stolen/Purchased Certificate; Account Access</v>
      </c>
      <c r="S111" s="4" t="str">
        <f t="shared" si="21"/>
        <v xml:space="preserve">Stolen/Purchased Certificate; Account Access; </v>
      </c>
      <c r="T111" s="183">
        <v>1</v>
      </c>
      <c r="U111" s="183">
        <v>0</v>
      </c>
      <c r="V111" s="183">
        <v>0</v>
      </c>
      <c r="W111" s="183">
        <v>1</v>
      </c>
      <c r="X111" s="183">
        <v>0</v>
      </c>
      <c r="Y111" s="183">
        <v>0</v>
      </c>
      <c r="Z111" s="183">
        <v>0</v>
      </c>
      <c r="AA111" s="4" t="str">
        <f t="shared" si="22"/>
        <v>Hijacked Updates; Supply Chain Service Provider</v>
      </c>
      <c r="AB111" s="4" t="str">
        <f t="shared" si="23"/>
        <v xml:space="preserve">Hijacked Updates; Supply Chain Service Provider; </v>
      </c>
      <c r="AC111" s="183">
        <v>0</v>
      </c>
      <c r="AD111" s="183">
        <v>1</v>
      </c>
      <c r="AE111" s="183">
        <v>0</v>
      </c>
      <c r="AF111" s="183">
        <v>0</v>
      </c>
      <c r="AG111" s="183">
        <v>0</v>
      </c>
      <c r="AH111" s="183">
        <v>0</v>
      </c>
      <c r="AI111" s="183">
        <v>0</v>
      </c>
      <c r="AJ111" s="183">
        <v>0</v>
      </c>
      <c r="AK111" s="183">
        <v>0</v>
      </c>
      <c r="AL111" s="183">
        <v>0</v>
      </c>
      <c r="AM111" s="183">
        <v>1</v>
      </c>
      <c r="AN111" s="183">
        <v>0</v>
      </c>
      <c r="AO111" s="4" t="str">
        <f t="shared" si="24"/>
        <v>N/A</v>
      </c>
      <c r="AP111" s="30" t="str">
        <f t="shared" si="32"/>
        <v xml:space="preserve">N/A; </v>
      </c>
      <c r="AQ111" s="182">
        <v>0</v>
      </c>
      <c r="AR111" s="182">
        <v>0</v>
      </c>
      <c r="AS111" s="182">
        <v>0</v>
      </c>
      <c r="AT111" s="182">
        <v>0</v>
      </c>
      <c r="AU111" s="182">
        <v>0</v>
      </c>
      <c r="AV111" s="182">
        <v>0</v>
      </c>
      <c r="AW111" s="182">
        <v>1</v>
      </c>
      <c r="AX111" s="4" t="str">
        <f t="shared" si="31"/>
        <v>Remote Code Execution/Download; Data Damage; Unknown or Other</v>
      </c>
      <c r="AY111" s="4" t="str">
        <f t="shared" si="27"/>
        <v xml:space="preserve">Remote Code Execution/Download; Data Damage; Unknown or Other; </v>
      </c>
      <c r="AZ111" s="183">
        <v>0</v>
      </c>
      <c r="BA111" s="183">
        <v>0</v>
      </c>
      <c r="BB111" s="183">
        <v>0</v>
      </c>
      <c r="BC111" s="183">
        <v>0</v>
      </c>
      <c r="BD111" s="183">
        <v>1</v>
      </c>
      <c r="BE111" s="183">
        <v>0</v>
      </c>
      <c r="BF111" s="183">
        <v>0</v>
      </c>
      <c r="BG111" s="183">
        <v>0</v>
      </c>
      <c r="BH111" s="183">
        <v>1</v>
      </c>
      <c r="BI111" s="183">
        <v>1</v>
      </c>
      <c r="BJ111" s="4" t="s">
        <v>984</v>
      </c>
      <c r="BK111" s="4" t="s">
        <v>86</v>
      </c>
      <c r="BL111" s="146">
        <f t="shared" si="28"/>
        <v>2021</v>
      </c>
      <c r="BM111" s="62">
        <f t="shared" si="33"/>
        <v>1</v>
      </c>
      <c r="BN111" s="236">
        <v>3</v>
      </c>
      <c r="BO111" s="236">
        <v>2</v>
      </c>
      <c r="BP111" s="30">
        <f t="shared" si="35"/>
        <v>0</v>
      </c>
      <c r="BQ111" s="30">
        <v>2</v>
      </c>
    </row>
    <row r="112" spans="1:69">
      <c r="A112" s="37">
        <v>42436</v>
      </c>
      <c r="B112" s="30" t="s">
        <v>280</v>
      </c>
      <c r="C112" s="21" t="s">
        <v>66</v>
      </c>
      <c r="D112" s="38" t="s">
        <v>281</v>
      </c>
      <c r="E112" s="68" t="s">
        <v>282</v>
      </c>
      <c r="F112" s="4" t="s">
        <v>283</v>
      </c>
      <c r="G112" s="4" t="s">
        <v>283</v>
      </c>
      <c r="H112" s="4" t="s">
        <v>284</v>
      </c>
      <c r="I112" s="25" t="str">
        <f t="shared" si="18"/>
        <v>3rd Party Application</v>
      </c>
      <c r="J112" s="3" t="str">
        <f t="shared" si="19"/>
        <v xml:space="preserve">3rd Party Application, </v>
      </c>
      <c r="K112" s="182">
        <v>0</v>
      </c>
      <c r="L112" s="182">
        <v>0</v>
      </c>
      <c r="M112" s="182">
        <v>1</v>
      </c>
      <c r="N112" s="182">
        <v>0</v>
      </c>
      <c r="O112" s="182">
        <v>0</v>
      </c>
      <c r="P112" s="182">
        <v>0</v>
      </c>
      <c r="Q112" s="182">
        <v>0</v>
      </c>
      <c r="R112" s="4" t="str">
        <f t="shared" si="20"/>
        <v>Stolen/Purchased Certificate</v>
      </c>
      <c r="S112" s="4" t="str">
        <f t="shared" si="21"/>
        <v xml:space="preserve">Stolen/Purchased Certificate; </v>
      </c>
      <c r="T112" s="183">
        <v>1</v>
      </c>
      <c r="U112" s="183">
        <v>0</v>
      </c>
      <c r="V112" s="183">
        <v>0</v>
      </c>
      <c r="W112" s="183">
        <v>0</v>
      </c>
      <c r="X112" s="183">
        <v>0</v>
      </c>
      <c r="Y112" s="183">
        <v>0</v>
      </c>
      <c r="Z112" s="183">
        <v>0</v>
      </c>
      <c r="AA112" s="4" t="str">
        <f t="shared" si="22"/>
        <v>Hijacked Updates; 3rd Party Application Store</v>
      </c>
      <c r="AB112" s="4" t="str">
        <f t="shared" si="23"/>
        <v xml:space="preserve">Hijacked Updates; 3rd Party Application Store; </v>
      </c>
      <c r="AC112" s="183">
        <v>0</v>
      </c>
      <c r="AD112" s="183">
        <v>1</v>
      </c>
      <c r="AE112" s="183">
        <v>0</v>
      </c>
      <c r="AF112" s="183">
        <v>1</v>
      </c>
      <c r="AG112" s="183">
        <v>0</v>
      </c>
      <c r="AH112" s="183">
        <v>0</v>
      </c>
      <c r="AI112" s="183">
        <v>0</v>
      </c>
      <c r="AJ112" s="183">
        <v>0</v>
      </c>
      <c r="AK112" s="183">
        <v>0</v>
      </c>
      <c r="AL112" s="183">
        <v>0</v>
      </c>
      <c r="AM112" s="183">
        <v>0</v>
      </c>
      <c r="AN112" s="183">
        <v>0</v>
      </c>
      <c r="AO112" s="4" t="str">
        <f t="shared" si="24"/>
        <v>N/A</v>
      </c>
      <c r="AP112" s="30" t="str">
        <f t="shared" si="32"/>
        <v xml:space="preserve">N/A; </v>
      </c>
      <c r="AQ112" s="182">
        <v>0</v>
      </c>
      <c r="AR112" s="182">
        <v>0</v>
      </c>
      <c r="AS112" s="182">
        <v>0</v>
      </c>
      <c r="AT112" s="182">
        <v>0</v>
      </c>
      <c r="AU112" s="182">
        <v>0</v>
      </c>
      <c r="AV112" s="182">
        <v>0</v>
      </c>
      <c r="AW112" s="182">
        <v>1</v>
      </c>
      <c r="AX112" s="4" t="str">
        <f t="shared" si="31"/>
        <v>Data Damage</v>
      </c>
      <c r="AY112" s="4" t="str">
        <f t="shared" si="27"/>
        <v xml:space="preserve">Data Damage; </v>
      </c>
      <c r="AZ112" s="183">
        <v>0</v>
      </c>
      <c r="BA112" s="183">
        <v>0</v>
      </c>
      <c r="BB112" s="183">
        <v>0</v>
      </c>
      <c r="BC112" s="183">
        <v>0</v>
      </c>
      <c r="BD112" s="183">
        <v>0</v>
      </c>
      <c r="BE112" s="183">
        <v>0</v>
      </c>
      <c r="BF112" s="183">
        <v>0</v>
      </c>
      <c r="BG112" s="183">
        <v>0</v>
      </c>
      <c r="BH112" s="183">
        <v>1</v>
      </c>
      <c r="BI112" s="183">
        <v>0</v>
      </c>
      <c r="BJ112" s="4" t="s">
        <v>79</v>
      </c>
      <c r="BK112" s="4" t="s">
        <v>86</v>
      </c>
      <c r="BL112" s="146">
        <f t="shared" si="28"/>
        <v>2016</v>
      </c>
      <c r="BM112" s="62">
        <f t="shared" si="33"/>
        <v>1</v>
      </c>
      <c r="BN112" s="235">
        <v>3</v>
      </c>
      <c r="BO112" s="235">
        <v>2</v>
      </c>
      <c r="BP112" s="30">
        <f t="shared" si="35"/>
        <v>1</v>
      </c>
      <c r="BQ112" s="30">
        <v>0</v>
      </c>
    </row>
    <row r="113" spans="1:69">
      <c r="A113" s="37">
        <v>42452</v>
      </c>
      <c r="B113" s="30" t="s">
        <v>285</v>
      </c>
      <c r="C113" s="21" t="s">
        <v>66</v>
      </c>
      <c r="D113" s="38" t="s">
        <v>286</v>
      </c>
      <c r="E113" s="76" t="s">
        <v>287</v>
      </c>
      <c r="F113" s="4" t="s">
        <v>288</v>
      </c>
      <c r="G113" s="4" t="s">
        <v>289</v>
      </c>
      <c r="H113" s="4" t="s">
        <v>290</v>
      </c>
      <c r="I113" s="25" t="str">
        <f t="shared" si="18"/>
        <v>OSS</v>
      </c>
      <c r="J113" s="3" t="str">
        <f t="shared" si="19"/>
        <v xml:space="preserve">OSS, </v>
      </c>
      <c r="K113" s="182">
        <v>0</v>
      </c>
      <c r="L113" s="182">
        <v>0</v>
      </c>
      <c r="M113" s="182">
        <v>0</v>
      </c>
      <c r="N113" s="182">
        <v>0</v>
      </c>
      <c r="O113" s="182">
        <v>1</v>
      </c>
      <c r="P113" s="182">
        <v>0</v>
      </c>
      <c r="Q113" s="182">
        <v>0</v>
      </c>
      <c r="R113" s="4" t="str">
        <f t="shared" si="20"/>
        <v>Account Access; Self-signed/Unsigned</v>
      </c>
      <c r="S113" s="4" t="str">
        <f t="shared" si="21"/>
        <v xml:space="preserve">Account Access; Self-signed/Unsigned; </v>
      </c>
      <c r="T113" s="183">
        <v>0</v>
      </c>
      <c r="U113" s="183">
        <v>0</v>
      </c>
      <c r="V113" s="183">
        <v>0</v>
      </c>
      <c r="W113" s="183">
        <v>1</v>
      </c>
      <c r="X113" s="183">
        <v>1</v>
      </c>
      <c r="Y113" s="183">
        <v>0</v>
      </c>
      <c r="Z113" s="183">
        <v>0</v>
      </c>
      <c r="AA113" s="4" t="str">
        <f t="shared" si="22"/>
        <v>Open Source Dependency</v>
      </c>
      <c r="AB113" s="4" t="str">
        <f t="shared" si="23"/>
        <v xml:space="preserve">Open Source Dependency; </v>
      </c>
      <c r="AC113" s="183">
        <v>0</v>
      </c>
      <c r="AD113" s="183">
        <v>0</v>
      </c>
      <c r="AE113" s="183">
        <v>0</v>
      </c>
      <c r="AF113" s="183">
        <v>0</v>
      </c>
      <c r="AG113" s="183">
        <v>1</v>
      </c>
      <c r="AH113" s="183">
        <v>0</v>
      </c>
      <c r="AI113" s="183">
        <v>0</v>
      </c>
      <c r="AJ113" s="183">
        <v>0</v>
      </c>
      <c r="AK113" s="183">
        <v>0</v>
      </c>
      <c r="AL113" s="183">
        <v>0</v>
      </c>
      <c r="AM113" s="183">
        <v>0</v>
      </c>
      <c r="AN113" s="183">
        <v>0</v>
      </c>
      <c r="AO113" s="4" t="str">
        <f t="shared" si="24"/>
        <v>N/A</v>
      </c>
      <c r="AP113" s="30" t="str">
        <f t="shared" si="32"/>
        <v xml:space="preserve">N/A; </v>
      </c>
      <c r="AQ113" s="182">
        <v>0</v>
      </c>
      <c r="AR113" s="182">
        <v>0</v>
      </c>
      <c r="AS113" s="182">
        <v>0</v>
      </c>
      <c r="AT113" s="182">
        <v>0</v>
      </c>
      <c r="AU113" s="182">
        <v>0</v>
      </c>
      <c r="AV113" s="182">
        <v>0</v>
      </c>
      <c r="AW113" s="182">
        <v>1</v>
      </c>
      <c r="AX113" s="4" t="str">
        <f t="shared" si="31"/>
        <v>Unknown or Other</v>
      </c>
      <c r="AY113" s="4" t="str">
        <f t="shared" si="27"/>
        <v xml:space="preserve">Unknown or Other; </v>
      </c>
      <c r="AZ113" s="183">
        <v>0</v>
      </c>
      <c r="BA113" s="183">
        <v>0</v>
      </c>
      <c r="BB113" s="183">
        <v>0</v>
      </c>
      <c r="BC113" s="183">
        <v>0</v>
      </c>
      <c r="BD113" s="183">
        <v>0</v>
      </c>
      <c r="BE113" s="183">
        <v>0</v>
      </c>
      <c r="BF113" s="183">
        <v>0</v>
      </c>
      <c r="BG113" s="183">
        <v>0</v>
      </c>
      <c r="BH113" s="183">
        <v>0</v>
      </c>
      <c r="BI113" s="183">
        <v>1</v>
      </c>
      <c r="BJ113" s="4" t="s">
        <v>291</v>
      </c>
      <c r="BK113" s="4" t="s">
        <v>292</v>
      </c>
      <c r="BL113" s="146">
        <f t="shared" si="28"/>
        <v>2016</v>
      </c>
      <c r="BM113" s="62">
        <f t="shared" si="33"/>
        <v>0</v>
      </c>
      <c r="BN113" s="235">
        <v>3</v>
      </c>
      <c r="BO113" s="235">
        <v>1</v>
      </c>
      <c r="BP113" s="30">
        <f t="shared" si="35"/>
        <v>0</v>
      </c>
      <c r="BQ113" s="30">
        <v>0</v>
      </c>
    </row>
    <row r="114" spans="1:69">
      <c r="A114" s="36">
        <v>42779</v>
      </c>
      <c r="B114" s="30" t="s">
        <v>314</v>
      </c>
      <c r="C114" s="42" t="s">
        <v>66</v>
      </c>
      <c r="D114" s="38" t="s">
        <v>315</v>
      </c>
      <c r="E114" s="73" t="s">
        <v>316</v>
      </c>
      <c r="F114" s="4" t="s">
        <v>317</v>
      </c>
      <c r="G114" s="4" t="s">
        <v>122</v>
      </c>
      <c r="H114" s="4" t="s">
        <v>318</v>
      </c>
      <c r="I114" s="25" t="str">
        <f t="shared" si="18"/>
        <v>3rd Party Application</v>
      </c>
      <c r="J114" s="3" t="str">
        <f t="shared" si="19"/>
        <v xml:space="preserve">3rd Party Application, </v>
      </c>
      <c r="K114" s="182">
        <v>0</v>
      </c>
      <c r="L114" s="182">
        <v>0</v>
      </c>
      <c r="M114" s="182">
        <v>1</v>
      </c>
      <c r="N114" s="182">
        <v>0</v>
      </c>
      <c r="O114" s="182">
        <v>0</v>
      </c>
      <c r="P114" s="182">
        <v>0</v>
      </c>
      <c r="Q114" s="182">
        <v>0</v>
      </c>
      <c r="R114" s="4" t="str">
        <f t="shared" si="20"/>
        <v>Stolen/Purchased Certificate</v>
      </c>
      <c r="S114" s="4" t="str">
        <f t="shared" si="21"/>
        <v xml:space="preserve">Stolen/Purchased Certificate; </v>
      </c>
      <c r="T114" s="183">
        <v>1</v>
      </c>
      <c r="U114" s="183">
        <v>0</v>
      </c>
      <c r="V114" s="183">
        <v>0</v>
      </c>
      <c r="W114" s="183">
        <v>0</v>
      </c>
      <c r="X114" s="183">
        <v>0</v>
      </c>
      <c r="Y114" s="183">
        <v>0</v>
      </c>
      <c r="Z114" s="183">
        <v>0</v>
      </c>
      <c r="AA114" s="4" t="str">
        <f t="shared" si="22"/>
        <v>Hijacked Updates; Direct Download</v>
      </c>
      <c r="AB114" s="4" t="str">
        <f t="shared" si="23"/>
        <v xml:space="preserve">Hijacked Updates; Direct Download; </v>
      </c>
      <c r="AC114" s="183">
        <v>0</v>
      </c>
      <c r="AD114" s="183">
        <v>1</v>
      </c>
      <c r="AE114" s="183">
        <v>0</v>
      </c>
      <c r="AF114" s="183">
        <v>0</v>
      </c>
      <c r="AG114" s="183">
        <v>0</v>
      </c>
      <c r="AH114" s="183">
        <v>0</v>
      </c>
      <c r="AI114" s="183">
        <v>0</v>
      </c>
      <c r="AJ114" s="183">
        <v>1</v>
      </c>
      <c r="AK114" s="183">
        <v>0</v>
      </c>
      <c r="AL114" s="183">
        <v>0</v>
      </c>
      <c r="AM114" s="183">
        <v>0</v>
      </c>
      <c r="AN114" s="183">
        <v>0</v>
      </c>
      <c r="AO114" s="4" t="str">
        <f t="shared" si="24"/>
        <v>N/A</v>
      </c>
      <c r="AP114" s="30" t="str">
        <f t="shared" si="32"/>
        <v xml:space="preserve">N/A; </v>
      </c>
      <c r="AQ114" s="182">
        <v>0</v>
      </c>
      <c r="AR114" s="182">
        <v>0</v>
      </c>
      <c r="AS114" s="182">
        <v>0</v>
      </c>
      <c r="AT114" s="182">
        <v>0</v>
      </c>
      <c r="AU114" s="182">
        <v>0</v>
      </c>
      <c r="AV114" s="182">
        <v>0</v>
      </c>
      <c r="AW114" s="182">
        <v>1</v>
      </c>
      <c r="AX114" s="4" t="str">
        <f t="shared" si="31"/>
        <v>Data Extraction; Backdoor Access; Remote Code Execution/Download</v>
      </c>
      <c r="AY114" s="4" t="str">
        <f t="shared" si="27"/>
        <v xml:space="preserve">Data Extraction; Backdoor Access; Remote Code Execution/Download; </v>
      </c>
      <c r="AZ114" s="183">
        <v>1</v>
      </c>
      <c r="BA114" s="183">
        <v>0</v>
      </c>
      <c r="BB114" s="183">
        <v>1</v>
      </c>
      <c r="BC114" s="183">
        <v>0</v>
      </c>
      <c r="BD114" s="183">
        <v>1</v>
      </c>
      <c r="BE114" s="183">
        <v>0</v>
      </c>
      <c r="BF114" s="183">
        <v>0</v>
      </c>
      <c r="BG114" s="183">
        <v>0</v>
      </c>
      <c r="BH114" s="183">
        <v>0</v>
      </c>
      <c r="BI114" s="183">
        <v>0</v>
      </c>
      <c r="BJ114" s="4" t="s">
        <v>319</v>
      </c>
      <c r="BK114" s="4" t="s">
        <v>72</v>
      </c>
      <c r="BL114" s="146">
        <f t="shared" si="28"/>
        <v>2017</v>
      </c>
      <c r="BM114" s="62">
        <f t="shared" si="33"/>
        <v>1</v>
      </c>
      <c r="BN114" s="235">
        <v>3</v>
      </c>
      <c r="BO114" s="235">
        <v>2</v>
      </c>
      <c r="BP114" s="30">
        <f t="shared" si="35"/>
        <v>0</v>
      </c>
      <c r="BQ114" s="30">
        <v>0</v>
      </c>
    </row>
    <row r="115" spans="1:69">
      <c r="A115" s="36">
        <v>43437</v>
      </c>
      <c r="B115" s="30" t="s">
        <v>542</v>
      </c>
      <c r="C115" s="42" t="s">
        <v>112</v>
      </c>
      <c r="D115" s="38" t="s">
        <v>543</v>
      </c>
      <c r="E115" s="68" t="s">
        <v>544</v>
      </c>
      <c r="F115" s="4" t="s">
        <v>542</v>
      </c>
      <c r="G115" s="4" t="s">
        <v>545</v>
      </c>
      <c r="H115" s="4" t="s">
        <v>290</v>
      </c>
      <c r="I115" s="25" t="str">
        <f t="shared" si="18"/>
        <v>OSS</v>
      </c>
      <c r="J115" s="3" t="str">
        <f t="shared" si="19"/>
        <v xml:space="preserve">OSS, </v>
      </c>
      <c r="K115" s="182">
        <v>0</v>
      </c>
      <c r="L115" s="182">
        <v>0</v>
      </c>
      <c r="M115" s="182">
        <v>0</v>
      </c>
      <c r="N115" s="182">
        <v>0</v>
      </c>
      <c r="O115" s="182">
        <v>1</v>
      </c>
      <c r="P115" s="182">
        <v>0</v>
      </c>
      <c r="Q115" s="182">
        <v>0</v>
      </c>
      <c r="R115" s="4" t="str">
        <f t="shared" si="20"/>
        <v>Unknown, Other, or N/A</v>
      </c>
      <c r="S115" s="4" t="str">
        <f t="shared" si="21"/>
        <v xml:space="preserve">Unknown, Other, or N/A; </v>
      </c>
      <c r="T115" s="183">
        <v>0</v>
      </c>
      <c r="U115" s="183">
        <v>0</v>
      </c>
      <c r="V115" s="183">
        <v>0</v>
      </c>
      <c r="W115" s="183">
        <v>0</v>
      </c>
      <c r="X115" s="183">
        <v>0</v>
      </c>
      <c r="Y115" s="183">
        <v>0</v>
      </c>
      <c r="Z115" s="183">
        <v>1</v>
      </c>
      <c r="AA115" s="4" t="str">
        <f t="shared" si="22"/>
        <v>Open Source Dependency</v>
      </c>
      <c r="AB115" s="4" t="str">
        <f t="shared" si="23"/>
        <v xml:space="preserve">Open Source Dependency; </v>
      </c>
      <c r="AC115" s="183">
        <v>0</v>
      </c>
      <c r="AD115" s="183">
        <v>0</v>
      </c>
      <c r="AE115" s="183">
        <v>0</v>
      </c>
      <c r="AF115" s="183">
        <v>0</v>
      </c>
      <c r="AG115" s="183">
        <v>1</v>
      </c>
      <c r="AH115" s="183">
        <v>0</v>
      </c>
      <c r="AI115" s="183">
        <v>0</v>
      </c>
      <c r="AJ115" s="183">
        <v>0</v>
      </c>
      <c r="AK115" s="183">
        <v>0</v>
      </c>
      <c r="AL115" s="183">
        <v>0</v>
      </c>
      <c r="AM115" s="183">
        <v>0</v>
      </c>
      <c r="AN115" s="183">
        <v>0</v>
      </c>
      <c r="AO115" s="4" t="str">
        <f t="shared" si="24"/>
        <v>Credential Theft; Code Injection</v>
      </c>
      <c r="AP115" s="30" t="str">
        <f t="shared" si="32"/>
        <v xml:space="preserve">Credential Theft; Code Injection; </v>
      </c>
      <c r="AQ115" s="182">
        <v>1</v>
      </c>
      <c r="AR115" s="182">
        <v>0</v>
      </c>
      <c r="AS115" s="182">
        <v>0</v>
      </c>
      <c r="AT115" s="182">
        <v>0</v>
      </c>
      <c r="AU115" s="182">
        <v>0</v>
      </c>
      <c r="AV115" s="182">
        <v>1</v>
      </c>
      <c r="AW115" s="182">
        <v>0</v>
      </c>
      <c r="AX115" s="4" t="str">
        <f t="shared" si="31"/>
        <v>Data Extraction; Remote Code Execution/Download; Data Damage</v>
      </c>
      <c r="AY115" s="4" t="str">
        <f t="shared" si="27"/>
        <v xml:space="preserve">Data Extraction; Remote Code Execution/Download; Data Damage; </v>
      </c>
      <c r="AZ115" s="183">
        <v>1</v>
      </c>
      <c r="BA115" s="183">
        <v>0</v>
      </c>
      <c r="BB115" s="183">
        <v>0</v>
      </c>
      <c r="BC115" s="183">
        <v>0</v>
      </c>
      <c r="BD115" s="183">
        <v>1</v>
      </c>
      <c r="BE115" s="183">
        <v>0</v>
      </c>
      <c r="BF115" s="183">
        <v>0</v>
      </c>
      <c r="BG115" s="183">
        <v>0</v>
      </c>
      <c r="BH115" s="183">
        <v>1</v>
      </c>
      <c r="BI115" s="183">
        <v>0</v>
      </c>
      <c r="BJ115" s="4" t="s">
        <v>45</v>
      </c>
      <c r="BK115" s="4" t="s">
        <v>45</v>
      </c>
      <c r="BL115" s="146">
        <f t="shared" si="28"/>
        <v>2018</v>
      </c>
      <c r="BM115" s="62">
        <f t="shared" si="33"/>
        <v>0</v>
      </c>
      <c r="BN115" s="235">
        <v>3</v>
      </c>
      <c r="BO115" s="235">
        <v>1</v>
      </c>
      <c r="BP115" s="30">
        <f t="shared" si="35"/>
        <v>0</v>
      </c>
      <c r="BQ115" s="30">
        <v>0</v>
      </c>
    </row>
    <row r="116" spans="1:69">
      <c r="A116" s="80">
        <v>42369</v>
      </c>
      <c r="B116" s="30" t="s">
        <v>261</v>
      </c>
      <c r="C116" s="21" t="s">
        <v>66</v>
      </c>
      <c r="D116" s="142" t="s">
        <v>262</v>
      </c>
      <c r="E116" s="81" t="s">
        <v>263</v>
      </c>
      <c r="F116" s="4" t="s">
        <v>264</v>
      </c>
      <c r="G116" s="4" t="s">
        <v>265</v>
      </c>
      <c r="H116" s="4" t="s">
        <v>266</v>
      </c>
      <c r="I116" s="25" t="str">
        <f t="shared" si="18"/>
        <v>3rd Party Application</v>
      </c>
      <c r="J116" s="3" t="str">
        <f t="shared" si="19"/>
        <v xml:space="preserve">3rd Party Application, </v>
      </c>
      <c r="K116" s="182">
        <v>0</v>
      </c>
      <c r="L116" s="182">
        <v>0</v>
      </c>
      <c r="M116" s="182">
        <v>1</v>
      </c>
      <c r="N116" s="182">
        <v>0</v>
      </c>
      <c r="O116" s="182">
        <v>0</v>
      </c>
      <c r="P116" s="182">
        <v>0</v>
      </c>
      <c r="Q116" s="182">
        <v>0</v>
      </c>
      <c r="R116" s="4" t="str">
        <f t="shared" si="20"/>
        <v>Unknown, Other, or N/A</v>
      </c>
      <c r="S116" s="4" t="str">
        <f t="shared" si="21"/>
        <v xml:space="preserve">Unknown, Other, or N/A; </v>
      </c>
      <c r="T116" s="183">
        <v>0</v>
      </c>
      <c r="U116" s="183">
        <v>0</v>
      </c>
      <c r="V116" s="183">
        <v>0</v>
      </c>
      <c r="W116" s="183">
        <v>0</v>
      </c>
      <c r="X116" s="183">
        <v>0</v>
      </c>
      <c r="Y116" s="183">
        <v>0</v>
      </c>
      <c r="Z116" s="183">
        <v>1</v>
      </c>
      <c r="AA116" s="4" t="str">
        <f t="shared" si="22"/>
        <v>Supply Chain Service Provider</v>
      </c>
      <c r="AB116" s="4" t="str">
        <f t="shared" si="23"/>
        <v xml:space="preserve">Supply Chain Service Provider; </v>
      </c>
      <c r="AC116" s="183">
        <v>0</v>
      </c>
      <c r="AD116" s="183">
        <v>0</v>
      </c>
      <c r="AE116" s="183">
        <v>0</v>
      </c>
      <c r="AF116" s="183">
        <v>0</v>
      </c>
      <c r="AG116" s="183">
        <v>0</v>
      </c>
      <c r="AH116" s="183">
        <v>0</v>
      </c>
      <c r="AI116" s="183">
        <v>0</v>
      </c>
      <c r="AJ116" s="183">
        <v>0</v>
      </c>
      <c r="AK116" s="183">
        <v>0</v>
      </c>
      <c r="AL116" s="183">
        <v>0</v>
      </c>
      <c r="AM116" s="183">
        <v>1</v>
      </c>
      <c r="AN116" s="183">
        <v>0</v>
      </c>
      <c r="AO116" s="4" t="str">
        <f t="shared" si="24"/>
        <v>N/A</v>
      </c>
      <c r="AP116" s="30" t="str">
        <f t="shared" si="32"/>
        <v xml:space="preserve">N/A; </v>
      </c>
      <c r="AQ116" s="182">
        <v>0</v>
      </c>
      <c r="AR116" s="182">
        <v>0</v>
      </c>
      <c r="AS116" s="182">
        <v>0</v>
      </c>
      <c r="AT116" s="182">
        <v>0</v>
      </c>
      <c r="AU116" s="182">
        <v>0</v>
      </c>
      <c r="AV116" s="182">
        <v>0</v>
      </c>
      <c r="AW116" s="182">
        <v>1</v>
      </c>
      <c r="AX116" s="4" t="str">
        <f t="shared" si="31"/>
        <v>Data Extraction; Backdoor Access; Remote Code Execution/Download</v>
      </c>
      <c r="AY116" s="4" t="str">
        <f t="shared" si="27"/>
        <v xml:space="preserve">Data Extraction; Backdoor Access; Remote Code Execution/Download; </v>
      </c>
      <c r="AZ116" s="183">
        <v>1</v>
      </c>
      <c r="BA116" s="183">
        <v>0</v>
      </c>
      <c r="BB116" s="183">
        <v>1</v>
      </c>
      <c r="BC116" s="183">
        <v>0</v>
      </c>
      <c r="BD116" s="183">
        <v>1</v>
      </c>
      <c r="BE116" s="183">
        <v>0</v>
      </c>
      <c r="BF116" s="183">
        <v>0</v>
      </c>
      <c r="BG116" s="183">
        <v>0</v>
      </c>
      <c r="BH116" s="183">
        <v>0</v>
      </c>
      <c r="BI116" s="183">
        <v>0</v>
      </c>
      <c r="BJ116" s="4" t="s">
        <v>267</v>
      </c>
      <c r="BK116" s="4" t="s">
        <v>72</v>
      </c>
      <c r="BL116" s="146">
        <f t="shared" si="28"/>
        <v>2015</v>
      </c>
      <c r="BM116" s="62">
        <f t="shared" si="33"/>
        <v>1</v>
      </c>
      <c r="BN116" s="235">
        <v>3</v>
      </c>
      <c r="BO116" s="235">
        <v>2</v>
      </c>
      <c r="BP116" s="30">
        <f t="shared" si="35"/>
        <v>0</v>
      </c>
      <c r="BQ116" s="30">
        <v>0</v>
      </c>
    </row>
    <row r="117" spans="1:69" ht="16">
      <c r="A117" s="80">
        <v>44577</v>
      </c>
      <c r="B117" s="135" t="s">
        <v>1333</v>
      </c>
      <c r="C117" t="s">
        <v>66</v>
      </c>
      <c r="D117" s="145" t="s">
        <v>1824</v>
      </c>
      <c r="E117" s="116" t="s">
        <v>1334</v>
      </c>
      <c r="F117" t="s">
        <v>1335</v>
      </c>
      <c r="G117" t="s">
        <v>1336</v>
      </c>
      <c r="H117" t="s">
        <v>1337</v>
      </c>
      <c r="I117" s="25" t="str">
        <f t="shared" si="18"/>
        <v>3rd Party Application</v>
      </c>
      <c r="J117" s="3" t="str">
        <f t="shared" si="19"/>
        <v xml:space="preserve">3rd Party Application, </v>
      </c>
      <c r="K117" s="182">
        <v>0</v>
      </c>
      <c r="L117" s="182">
        <v>0</v>
      </c>
      <c r="M117" s="182">
        <v>1</v>
      </c>
      <c r="N117" s="182">
        <v>0</v>
      </c>
      <c r="O117" s="182">
        <v>0</v>
      </c>
      <c r="P117" s="182">
        <v>0</v>
      </c>
      <c r="Q117" s="182">
        <v>0</v>
      </c>
      <c r="R117" s="4" t="str">
        <f t="shared" si="20"/>
        <v>Account Access</v>
      </c>
      <c r="S117" s="4" t="str">
        <f t="shared" si="21"/>
        <v xml:space="preserve">Account Access; </v>
      </c>
      <c r="T117" s="182">
        <v>0</v>
      </c>
      <c r="U117" s="182">
        <v>0</v>
      </c>
      <c r="V117" s="182">
        <v>0</v>
      </c>
      <c r="W117" s="182">
        <v>1</v>
      </c>
      <c r="X117" s="182">
        <v>0</v>
      </c>
      <c r="Y117" s="182">
        <v>0</v>
      </c>
      <c r="Z117" s="182">
        <v>0</v>
      </c>
      <c r="AA117" s="4" t="str">
        <f t="shared" si="22"/>
        <v>Supply Chain Service Provider</v>
      </c>
      <c r="AB117" s="4" t="str">
        <f t="shared" si="23"/>
        <v xml:space="preserve">Supply Chain Service Provider; </v>
      </c>
      <c r="AC117" s="182">
        <v>0</v>
      </c>
      <c r="AD117" s="182">
        <v>0</v>
      </c>
      <c r="AE117" s="182">
        <v>0</v>
      </c>
      <c r="AF117" s="182">
        <v>0</v>
      </c>
      <c r="AG117" s="182">
        <v>0</v>
      </c>
      <c r="AH117" s="182">
        <v>0</v>
      </c>
      <c r="AI117" s="182">
        <v>0</v>
      </c>
      <c r="AJ117" s="182">
        <v>0</v>
      </c>
      <c r="AK117" s="182">
        <v>0</v>
      </c>
      <c r="AL117" s="182">
        <v>0</v>
      </c>
      <c r="AM117" s="182">
        <v>1</v>
      </c>
      <c r="AN117" s="182">
        <v>0</v>
      </c>
      <c r="AO117" s="4" t="str">
        <f t="shared" si="24"/>
        <v>N/A</v>
      </c>
      <c r="AP117" s="30" t="str">
        <f t="shared" si="32"/>
        <v xml:space="preserve">N/A; </v>
      </c>
      <c r="AQ117" s="182">
        <v>0</v>
      </c>
      <c r="AR117" s="182">
        <v>0</v>
      </c>
      <c r="AS117" s="182">
        <v>0</v>
      </c>
      <c r="AT117" s="182">
        <v>0</v>
      </c>
      <c r="AU117" s="182">
        <v>0</v>
      </c>
      <c r="AV117" s="182">
        <v>0</v>
      </c>
      <c r="AW117" s="182">
        <v>1</v>
      </c>
      <c r="AX117" s="4" t="str">
        <f t="shared" si="31"/>
        <v>Data Extraction</v>
      </c>
      <c r="AY117" s="4" t="str">
        <f t="shared" si="27"/>
        <v xml:space="preserve">Data Extraction; </v>
      </c>
      <c r="AZ117" s="182">
        <v>1</v>
      </c>
      <c r="BA117" s="182">
        <v>0</v>
      </c>
      <c r="BB117" s="182">
        <v>0</v>
      </c>
      <c r="BC117" s="182">
        <v>0</v>
      </c>
      <c r="BD117" s="182">
        <v>0</v>
      </c>
      <c r="BE117" s="182">
        <v>0</v>
      </c>
      <c r="BF117" s="182">
        <v>0</v>
      </c>
      <c r="BG117" s="182">
        <v>0</v>
      </c>
      <c r="BH117" s="182">
        <v>0</v>
      </c>
      <c r="BI117" s="182">
        <v>0</v>
      </c>
      <c r="BJ117" t="s">
        <v>1338</v>
      </c>
      <c r="BK117" t="s">
        <v>86</v>
      </c>
      <c r="BL117" s="146">
        <f t="shared" si="28"/>
        <v>2022</v>
      </c>
      <c r="BM117" s="62">
        <f t="shared" si="33"/>
        <v>1</v>
      </c>
      <c r="BN117" s="238">
        <v>1</v>
      </c>
      <c r="BO117" s="238">
        <v>2</v>
      </c>
      <c r="BP117" s="30">
        <f t="shared" si="35"/>
        <v>0</v>
      </c>
      <c r="BQ117" s="30">
        <v>5</v>
      </c>
    </row>
    <row r="118" spans="1:69">
      <c r="A118" s="36">
        <v>43663</v>
      </c>
      <c r="B118" s="30" t="s">
        <v>649</v>
      </c>
      <c r="C118" s="42" t="s">
        <v>112</v>
      </c>
      <c r="D118" s="38" t="s">
        <v>650</v>
      </c>
      <c r="E118" s="68" t="s">
        <v>651</v>
      </c>
      <c r="F118" s="4" t="s">
        <v>652</v>
      </c>
      <c r="G118" s="4" t="s">
        <v>653</v>
      </c>
      <c r="H118" s="4" t="s">
        <v>654</v>
      </c>
      <c r="I118" s="25" t="str">
        <f t="shared" si="18"/>
        <v>3rd Party Firmware</v>
      </c>
      <c r="J118" s="3" t="str">
        <f t="shared" si="19"/>
        <v xml:space="preserve">3rd Party Firmware, </v>
      </c>
      <c r="K118" s="182">
        <v>0</v>
      </c>
      <c r="L118" s="182">
        <v>0</v>
      </c>
      <c r="M118" s="182">
        <v>0</v>
      </c>
      <c r="N118" s="182">
        <v>1</v>
      </c>
      <c r="O118" s="182">
        <v>0</v>
      </c>
      <c r="P118" s="182">
        <v>0</v>
      </c>
      <c r="Q118" s="182">
        <v>0</v>
      </c>
      <c r="R118" s="4" t="str">
        <f t="shared" si="20"/>
        <v>Broken Signature System</v>
      </c>
      <c r="S118" s="4" t="str">
        <f t="shared" si="21"/>
        <v xml:space="preserve">Broken Signature System; </v>
      </c>
      <c r="T118" s="183">
        <v>0</v>
      </c>
      <c r="U118" s="183">
        <v>0</v>
      </c>
      <c r="V118" s="183">
        <v>0</v>
      </c>
      <c r="W118" s="183">
        <v>0</v>
      </c>
      <c r="X118" s="183">
        <v>0</v>
      </c>
      <c r="Y118" s="183">
        <v>1</v>
      </c>
      <c r="Z118" s="183">
        <v>0</v>
      </c>
      <c r="AA118" s="4" t="str">
        <f t="shared" si="22"/>
        <v>Supply Chain Service Provider</v>
      </c>
      <c r="AB118" s="4" t="str">
        <f t="shared" si="23"/>
        <v xml:space="preserve">Supply Chain Service Provider; </v>
      </c>
      <c r="AC118" s="183">
        <v>0</v>
      </c>
      <c r="AD118" s="183">
        <v>0</v>
      </c>
      <c r="AE118" s="183">
        <v>0</v>
      </c>
      <c r="AF118" s="183">
        <v>0</v>
      </c>
      <c r="AG118" s="183">
        <v>0</v>
      </c>
      <c r="AH118" s="183">
        <v>0</v>
      </c>
      <c r="AI118" s="183">
        <v>0</v>
      </c>
      <c r="AJ118" s="183">
        <v>0</v>
      </c>
      <c r="AK118" s="183">
        <v>0</v>
      </c>
      <c r="AL118" s="183">
        <v>0</v>
      </c>
      <c r="AM118" s="183">
        <v>1</v>
      </c>
      <c r="AN118" s="183">
        <v>0</v>
      </c>
      <c r="AO118" s="4" t="str">
        <f t="shared" si="24"/>
        <v>Cryptography Error; Firmware Editing; Code Injection</v>
      </c>
      <c r="AP118" s="30" t="str">
        <f t="shared" si="32"/>
        <v xml:space="preserve">Cryptography Error; Firmware Editing; Code Injection; </v>
      </c>
      <c r="AQ118" s="182">
        <v>0</v>
      </c>
      <c r="AR118" s="182">
        <v>0</v>
      </c>
      <c r="AS118" s="182">
        <v>1</v>
      </c>
      <c r="AT118" s="182">
        <v>1</v>
      </c>
      <c r="AU118" s="182">
        <v>0</v>
      </c>
      <c r="AV118" s="182">
        <v>1</v>
      </c>
      <c r="AW118" s="182">
        <v>0</v>
      </c>
      <c r="AX118" s="4" t="str">
        <f t="shared" si="31"/>
        <v>Data Extraction; Backdoor Access; Remote Code Execution/Download</v>
      </c>
      <c r="AY118" s="4" t="str">
        <f t="shared" si="27"/>
        <v xml:space="preserve">Data Extraction; Backdoor Access; Remote Code Execution/Download; </v>
      </c>
      <c r="AZ118" s="183">
        <v>1</v>
      </c>
      <c r="BA118" s="183">
        <v>0</v>
      </c>
      <c r="BB118" s="183">
        <v>1</v>
      </c>
      <c r="BC118" s="183">
        <v>0</v>
      </c>
      <c r="BD118" s="183">
        <v>1</v>
      </c>
      <c r="BE118" s="183">
        <v>0</v>
      </c>
      <c r="BF118" s="183">
        <v>0</v>
      </c>
      <c r="BG118" s="183">
        <v>0</v>
      </c>
      <c r="BH118" s="183">
        <v>0</v>
      </c>
      <c r="BI118" s="183">
        <v>0</v>
      </c>
      <c r="BJ118" s="4" t="s">
        <v>45</v>
      </c>
      <c r="BK118" s="4" t="s">
        <v>45</v>
      </c>
      <c r="BL118" s="146">
        <f t="shared" si="28"/>
        <v>2019</v>
      </c>
      <c r="BM118" s="62">
        <f t="shared" si="33"/>
        <v>1</v>
      </c>
      <c r="BN118" s="235">
        <v>1</v>
      </c>
      <c r="BO118" s="235">
        <v>4</v>
      </c>
      <c r="BP118" s="30">
        <f t="shared" si="35"/>
        <v>0</v>
      </c>
      <c r="BQ118" s="30">
        <v>0</v>
      </c>
    </row>
    <row r="119" spans="1:69">
      <c r="A119" s="80">
        <v>43953</v>
      </c>
      <c r="B119" s="30" t="s">
        <v>784</v>
      </c>
      <c r="C119" s="21" t="s">
        <v>66</v>
      </c>
      <c r="D119" s="142" t="s">
        <v>785</v>
      </c>
      <c r="E119" s="81" t="s">
        <v>786</v>
      </c>
      <c r="F119" s="4" t="s">
        <v>787</v>
      </c>
      <c r="G119" s="4" t="s">
        <v>788</v>
      </c>
      <c r="H119" s="4" t="s">
        <v>789</v>
      </c>
      <c r="I119" s="25" t="str">
        <f t="shared" si="18"/>
        <v>OSS</v>
      </c>
      <c r="J119" s="3" t="str">
        <f t="shared" si="19"/>
        <v xml:space="preserve">OSS, </v>
      </c>
      <c r="K119" s="182">
        <v>0</v>
      </c>
      <c r="L119" s="182">
        <v>0</v>
      </c>
      <c r="M119" s="182">
        <v>0</v>
      </c>
      <c r="N119" s="182">
        <v>0</v>
      </c>
      <c r="O119" s="182">
        <v>1</v>
      </c>
      <c r="P119" s="182">
        <v>0</v>
      </c>
      <c r="Q119" s="182">
        <v>0</v>
      </c>
      <c r="R119" s="4" t="str">
        <f t="shared" si="20"/>
        <v>Account Access; Unknown, Other, or N/A</v>
      </c>
      <c r="S119" s="4" t="str">
        <f t="shared" si="21"/>
        <v xml:space="preserve">Account Access; Unknown, Other, or N/A; </v>
      </c>
      <c r="T119" s="183">
        <v>0</v>
      </c>
      <c r="U119" s="183">
        <v>0</v>
      </c>
      <c r="V119" s="183">
        <v>0</v>
      </c>
      <c r="W119" s="183">
        <v>1</v>
      </c>
      <c r="X119" s="183">
        <v>0</v>
      </c>
      <c r="Y119" s="183">
        <v>0</v>
      </c>
      <c r="Z119" s="183">
        <v>1</v>
      </c>
      <c r="AA119" s="4" t="str">
        <f t="shared" si="22"/>
        <v>Open Source Dependency</v>
      </c>
      <c r="AB119" s="4" t="str">
        <f t="shared" si="23"/>
        <v xml:space="preserve">Open Source Dependency; </v>
      </c>
      <c r="AC119" s="183">
        <v>0</v>
      </c>
      <c r="AD119" s="183">
        <v>0</v>
      </c>
      <c r="AE119" s="183">
        <v>0</v>
      </c>
      <c r="AF119" s="183">
        <v>0</v>
      </c>
      <c r="AG119" s="183">
        <v>1</v>
      </c>
      <c r="AH119" s="183">
        <v>0</v>
      </c>
      <c r="AI119" s="183">
        <v>0</v>
      </c>
      <c r="AJ119" s="183">
        <v>0</v>
      </c>
      <c r="AK119" s="183">
        <v>0</v>
      </c>
      <c r="AL119" s="183">
        <v>0</v>
      </c>
      <c r="AM119" s="183">
        <v>0</v>
      </c>
      <c r="AN119" s="183">
        <v>0</v>
      </c>
      <c r="AO119" s="4" t="str">
        <f t="shared" si="24"/>
        <v>N/A</v>
      </c>
      <c r="AP119" s="30" t="str">
        <f t="shared" si="32"/>
        <v xml:space="preserve">N/A; </v>
      </c>
      <c r="AQ119" s="182">
        <v>0</v>
      </c>
      <c r="AR119" s="182">
        <v>0</v>
      </c>
      <c r="AS119" s="182">
        <v>0</v>
      </c>
      <c r="AT119" s="182">
        <v>0</v>
      </c>
      <c r="AU119" s="182">
        <v>0</v>
      </c>
      <c r="AV119" s="182">
        <v>0</v>
      </c>
      <c r="AW119" s="182">
        <v>1</v>
      </c>
      <c r="AX119" s="4" t="str">
        <f t="shared" si="31"/>
        <v>Backdoor Access; Cryptominer</v>
      </c>
      <c r="AY119" s="4" t="str">
        <f t="shared" si="27"/>
        <v xml:space="preserve">Backdoor Access; Cryptominer; </v>
      </c>
      <c r="AZ119" s="183">
        <v>0</v>
      </c>
      <c r="BA119" s="183">
        <v>0</v>
      </c>
      <c r="BB119" s="183">
        <v>1</v>
      </c>
      <c r="BC119" s="183">
        <v>1</v>
      </c>
      <c r="BD119" s="183">
        <v>0</v>
      </c>
      <c r="BE119" s="183">
        <v>0</v>
      </c>
      <c r="BF119" s="183">
        <v>0</v>
      </c>
      <c r="BG119" s="183">
        <v>0</v>
      </c>
      <c r="BH119" s="183">
        <v>0</v>
      </c>
      <c r="BI119" s="183">
        <v>0</v>
      </c>
      <c r="BJ119" s="4" t="s">
        <v>79</v>
      </c>
      <c r="BK119" s="4" t="s">
        <v>79</v>
      </c>
      <c r="BL119" s="146">
        <f t="shared" si="28"/>
        <v>2020</v>
      </c>
      <c r="BM119" s="62">
        <f t="shared" si="33"/>
        <v>0</v>
      </c>
      <c r="BN119" s="235">
        <v>4</v>
      </c>
      <c r="BO119" s="235">
        <v>4</v>
      </c>
      <c r="BP119" s="30">
        <f t="shared" si="35"/>
        <v>0</v>
      </c>
      <c r="BQ119" s="30">
        <v>0</v>
      </c>
    </row>
    <row r="120" spans="1:69">
      <c r="A120" s="36">
        <v>41402</v>
      </c>
      <c r="B120" s="30" t="s">
        <v>148</v>
      </c>
      <c r="C120" s="42" t="s">
        <v>66</v>
      </c>
      <c r="D120" s="38" t="s">
        <v>149</v>
      </c>
      <c r="E120" s="68" t="s">
        <v>150</v>
      </c>
      <c r="F120" s="4" t="s">
        <v>151</v>
      </c>
      <c r="G120" s="4" t="s">
        <v>152</v>
      </c>
      <c r="H120" s="4" t="s">
        <v>153</v>
      </c>
      <c r="I120" s="25" t="str">
        <f t="shared" si="18"/>
        <v>OSS</v>
      </c>
      <c r="J120" s="3" t="str">
        <f t="shared" si="19"/>
        <v xml:space="preserve">OSS, </v>
      </c>
      <c r="K120" s="182">
        <v>0</v>
      </c>
      <c r="L120" s="182">
        <v>0</v>
      </c>
      <c r="M120" s="182">
        <v>0</v>
      </c>
      <c r="N120" s="182">
        <v>0</v>
      </c>
      <c r="O120" s="182">
        <v>1</v>
      </c>
      <c r="P120" s="182">
        <v>0</v>
      </c>
      <c r="Q120" s="182">
        <v>0</v>
      </c>
      <c r="R120" s="4" t="str">
        <f t="shared" si="20"/>
        <v>Unknown, Other, or N/A</v>
      </c>
      <c r="S120" s="4" t="str">
        <f t="shared" si="21"/>
        <v xml:space="preserve">Unknown, Other, or N/A; </v>
      </c>
      <c r="T120" s="183">
        <v>0</v>
      </c>
      <c r="U120" s="183">
        <v>0</v>
      </c>
      <c r="V120" s="183">
        <v>0</v>
      </c>
      <c r="W120" s="183">
        <v>0</v>
      </c>
      <c r="X120" s="183">
        <v>0</v>
      </c>
      <c r="Y120" s="183">
        <v>0</v>
      </c>
      <c r="Z120" s="183">
        <v>1</v>
      </c>
      <c r="AA120" s="4" t="str">
        <f t="shared" si="22"/>
        <v>Open Source Dependency; Supply Chain Service Provider</v>
      </c>
      <c r="AB120" s="4" t="str">
        <f t="shared" si="23"/>
        <v xml:space="preserve">Open Source Dependency; Supply Chain Service Provider; </v>
      </c>
      <c r="AC120" s="183">
        <v>0</v>
      </c>
      <c r="AD120" s="183">
        <v>0</v>
      </c>
      <c r="AE120" s="183">
        <v>0</v>
      </c>
      <c r="AF120" s="183">
        <v>0</v>
      </c>
      <c r="AG120" s="183">
        <v>1</v>
      </c>
      <c r="AH120" s="183">
        <v>0</v>
      </c>
      <c r="AI120" s="183">
        <v>0</v>
      </c>
      <c r="AJ120" s="183">
        <v>0</v>
      </c>
      <c r="AK120" s="183">
        <v>0</v>
      </c>
      <c r="AL120" s="183">
        <v>0</v>
      </c>
      <c r="AM120" s="183">
        <v>1</v>
      </c>
      <c r="AN120" s="183">
        <v>0</v>
      </c>
      <c r="AO120" s="4" t="str">
        <f t="shared" si="24"/>
        <v>N/A</v>
      </c>
      <c r="AP120" s="30" t="str">
        <f t="shared" si="32"/>
        <v xml:space="preserve">N/A; </v>
      </c>
      <c r="AQ120" s="182">
        <v>0</v>
      </c>
      <c r="AR120" s="182">
        <v>0</v>
      </c>
      <c r="AS120" s="182">
        <v>0</v>
      </c>
      <c r="AT120" s="182">
        <v>0</v>
      </c>
      <c r="AU120" s="182">
        <v>0</v>
      </c>
      <c r="AV120" s="182">
        <v>0</v>
      </c>
      <c r="AW120" s="182">
        <v>1</v>
      </c>
      <c r="AX120" s="4" t="str">
        <f t="shared" si="31"/>
        <v>Remote Code Execution/Download</v>
      </c>
      <c r="AY120" s="4" t="str">
        <f t="shared" si="27"/>
        <v xml:space="preserve">Remote Code Execution/Download; </v>
      </c>
      <c r="AZ120" s="183">
        <v>0</v>
      </c>
      <c r="BA120" s="183">
        <v>0</v>
      </c>
      <c r="BB120" s="183">
        <v>0</v>
      </c>
      <c r="BC120" s="183">
        <v>0</v>
      </c>
      <c r="BD120" s="183">
        <v>1</v>
      </c>
      <c r="BE120" s="183">
        <v>0</v>
      </c>
      <c r="BF120" s="183">
        <v>0</v>
      </c>
      <c r="BG120" s="183">
        <v>0</v>
      </c>
      <c r="BH120" s="183">
        <v>0</v>
      </c>
      <c r="BI120" s="183">
        <v>0</v>
      </c>
      <c r="BJ120" s="4" t="s">
        <v>79</v>
      </c>
      <c r="BK120" s="4" t="s">
        <v>79</v>
      </c>
      <c r="BL120" s="146">
        <f t="shared" si="28"/>
        <v>2013</v>
      </c>
      <c r="BM120" s="62">
        <f t="shared" si="33"/>
        <v>0</v>
      </c>
      <c r="BN120" s="235">
        <v>3</v>
      </c>
      <c r="BO120" s="235">
        <v>3</v>
      </c>
      <c r="BP120" s="30">
        <f t="shared" si="35"/>
        <v>0</v>
      </c>
      <c r="BQ120" s="30">
        <v>0</v>
      </c>
    </row>
    <row r="121" spans="1:69">
      <c r="A121" s="80">
        <v>42420</v>
      </c>
      <c r="B121" s="38" t="s">
        <v>273</v>
      </c>
      <c r="C121" s="21" t="s">
        <v>66</v>
      </c>
      <c r="D121" s="38" t="s">
        <v>274</v>
      </c>
      <c r="E121" s="81" t="s">
        <v>275</v>
      </c>
      <c r="F121" s="4" t="s">
        <v>276</v>
      </c>
      <c r="G121" s="4" t="s">
        <v>277</v>
      </c>
      <c r="H121" s="4" t="s">
        <v>278</v>
      </c>
      <c r="I121" s="25" t="str">
        <f t="shared" si="18"/>
        <v>OSS</v>
      </c>
      <c r="J121" s="3" t="str">
        <f t="shared" si="19"/>
        <v xml:space="preserve">OSS, </v>
      </c>
      <c r="K121" s="182">
        <v>0</v>
      </c>
      <c r="L121" s="182">
        <v>0</v>
      </c>
      <c r="M121" s="182">
        <v>0</v>
      </c>
      <c r="N121" s="182">
        <v>0</v>
      </c>
      <c r="O121" s="182">
        <v>1</v>
      </c>
      <c r="P121" s="182">
        <v>0</v>
      </c>
      <c r="Q121" s="182">
        <v>0</v>
      </c>
      <c r="R121" s="4" t="str">
        <f t="shared" si="20"/>
        <v>Account Access; Self-signed/Unsigned; Unknown, Other, or N/A</v>
      </c>
      <c r="S121" s="4" t="str">
        <f t="shared" si="21"/>
        <v xml:space="preserve">Account Access; Self-signed/Unsigned; Unknown, Other, or N/A; </v>
      </c>
      <c r="T121" s="183">
        <v>0</v>
      </c>
      <c r="U121" s="183">
        <v>0</v>
      </c>
      <c r="V121" s="183">
        <v>0</v>
      </c>
      <c r="W121" s="183">
        <v>1</v>
      </c>
      <c r="X121" s="183">
        <v>1</v>
      </c>
      <c r="Y121" s="183">
        <v>0</v>
      </c>
      <c r="Z121" s="183">
        <v>1</v>
      </c>
      <c r="AA121" s="4" t="str">
        <f t="shared" si="22"/>
        <v>Direct Download</v>
      </c>
      <c r="AB121" s="4" t="str">
        <f t="shared" si="23"/>
        <v xml:space="preserve">Direct Download; </v>
      </c>
      <c r="AC121" s="183">
        <v>0</v>
      </c>
      <c r="AD121" s="183">
        <v>0</v>
      </c>
      <c r="AE121" s="183">
        <v>0</v>
      </c>
      <c r="AF121" s="183">
        <v>0</v>
      </c>
      <c r="AG121" s="183">
        <v>0</v>
      </c>
      <c r="AH121" s="183">
        <v>0</v>
      </c>
      <c r="AI121" s="183">
        <v>0</v>
      </c>
      <c r="AJ121" s="183">
        <v>1</v>
      </c>
      <c r="AK121" s="183">
        <v>0</v>
      </c>
      <c r="AL121" s="183">
        <v>0</v>
      </c>
      <c r="AM121" s="183">
        <v>0</v>
      </c>
      <c r="AN121" s="183">
        <v>0</v>
      </c>
      <c r="AO121" s="4" t="str">
        <f t="shared" si="24"/>
        <v>N/A</v>
      </c>
      <c r="AP121" s="30" t="str">
        <f t="shared" si="32"/>
        <v xml:space="preserve">N/A; </v>
      </c>
      <c r="AQ121" s="182">
        <v>0</v>
      </c>
      <c r="AR121" s="182">
        <v>0</v>
      </c>
      <c r="AS121" s="182">
        <v>0</v>
      </c>
      <c r="AT121" s="182">
        <v>0</v>
      </c>
      <c r="AU121" s="182">
        <v>0</v>
      </c>
      <c r="AV121" s="182">
        <v>0</v>
      </c>
      <c r="AW121" s="182">
        <v>1</v>
      </c>
      <c r="AX121" s="4" t="str">
        <f t="shared" si="31"/>
        <v>Backdoor Access; Establish BotNet</v>
      </c>
      <c r="AY121" s="4" t="str">
        <f t="shared" si="27"/>
        <v xml:space="preserve">Backdoor Access; Establish BotNet; </v>
      </c>
      <c r="AZ121" s="183">
        <v>0</v>
      </c>
      <c r="BA121" s="183">
        <v>0</v>
      </c>
      <c r="BB121" s="183">
        <v>1</v>
      </c>
      <c r="BC121" s="183">
        <v>0</v>
      </c>
      <c r="BD121" s="183">
        <v>0</v>
      </c>
      <c r="BE121" s="183">
        <v>0</v>
      </c>
      <c r="BF121" s="183">
        <v>0</v>
      </c>
      <c r="BG121" s="183">
        <v>1</v>
      </c>
      <c r="BH121" s="183">
        <v>0</v>
      </c>
      <c r="BI121" s="183">
        <v>0</v>
      </c>
      <c r="BJ121" s="4" t="s">
        <v>279</v>
      </c>
      <c r="BK121" s="4" t="s">
        <v>86</v>
      </c>
      <c r="BL121" s="146">
        <f t="shared" si="28"/>
        <v>2016</v>
      </c>
      <c r="BM121" s="62">
        <f t="shared" si="33"/>
        <v>0</v>
      </c>
      <c r="BN121" s="235">
        <v>2</v>
      </c>
      <c r="BO121" s="235">
        <v>3</v>
      </c>
      <c r="BP121" s="30">
        <f t="shared" si="35"/>
        <v>0</v>
      </c>
      <c r="BQ121" s="30">
        <v>1</v>
      </c>
    </row>
    <row r="122" spans="1:69" ht="16">
      <c r="A122" s="80">
        <v>43647</v>
      </c>
      <c r="B122" s="66" t="s">
        <v>639</v>
      </c>
      <c r="C122" s="30" t="s">
        <v>112</v>
      </c>
      <c r="D122" s="38" t="s">
        <v>640</v>
      </c>
      <c r="E122" s="81" t="s">
        <v>641</v>
      </c>
      <c r="F122" s="30" t="s">
        <v>642</v>
      </c>
      <c r="G122" s="30" t="s">
        <v>643</v>
      </c>
      <c r="H122" s="30" t="s">
        <v>644</v>
      </c>
      <c r="I122" s="25" t="str">
        <f t="shared" si="18"/>
        <v>OSS</v>
      </c>
      <c r="J122" s="3" t="str">
        <f t="shared" si="19"/>
        <v xml:space="preserve">OSS, </v>
      </c>
      <c r="K122" s="182">
        <v>0</v>
      </c>
      <c r="L122" s="182">
        <v>0</v>
      </c>
      <c r="M122" s="182">
        <v>0</v>
      </c>
      <c r="N122" s="182">
        <v>0</v>
      </c>
      <c r="O122" s="182">
        <v>1</v>
      </c>
      <c r="P122" s="182">
        <v>0</v>
      </c>
      <c r="Q122" s="182">
        <v>0</v>
      </c>
      <c r="R122" s="4" t="str">
        <f t="shared" si="20"/>
        <v>Unknown, Other, or N/A</v>
      </c>
      <c r="S122" s="4" t="str">
        <f t="shared" si="21"/>
        <v xml:space="preserve">Unknown, Other, or N/A; </v>
      </c>
      <c r="T122" s="183">
        <v>0</v>
      </c>
      <c r="U122" s="183">
        <v>0</v>
      </c>
      <c r="V122" s="183">
        <v>0</v>
      </c>
      <c r="W122" s="183">
        <v>0</v>
      </c>
      <c r="X122" s="183">
        <v>0</v>
      </c>
      <c r="Y122" s="183">
        <v>0</v>
      </c>
      <c r="Z122" s="183">
        <v>1</v>
      </c>
      <c r="AA122" s="4" t="str">
        <f t="shared" si="22"/>
        <v>Open Source Dependency</v>
      </c>
      <c r="AB122" s="4" t="str">
        <f t="shared" si="23"/>
        <v xml:space="preserve">Open Source Dependency; </v>
      </c>
      <c r="AC122" s="183">
        <v>0</v>
      </c>
      <c r="AD122" s="183">
        <v>0</v>
      </c>
      <c r="AE122" s="183">
        <v>0</v>
      </c>
      <c r="AF122" s="183">
        <v>0</v>
      </c>
      <c r="AG122" s="183">
        <v>1</v>
      </c>
      <c r="AH122" s="183">
        <v>0</v>
      </c>
      <c r="AI122" s="183">
        <v>0</v>
      </c>
      <c r="AJ122" s="183">
        <v>0</v>
      </c>
      <c r="AK122" s="183">
        <v>0</v>
      </c>
      <c r="AL122" s="183">
        <v>0</v>
      </c>
      <c r="AM122" s="183">
        <v>0</v>
      </c>
      <c r="AN122" s="183">
        <v>0</v>
      </c>
      <c r="AO122" s="4" t="str">
        <f t="shared" si="24"/>
        <v>Code Injection; N/A</v>
      </c>
      <c r="AP122" s="30" t="str">
        <f t="shared" si="32"/>
        <v xml:space="preserve">Code Injection; N/A; </v>
      </c>
      <c r="AQ122" s="182">
        <v>0</v>
      </c>
      <c r="AR122" s="182">
        <v>0</v>
      </c>
      <c r="AS122" s="182">
        <v>0</v>
      </c>
      <c r="AT122" s="182">
        <v>0</v>
      </c>
      <c r="AU122" s="182">
        <v>0</v>
      </c>
      <c r="AV122" s="182">
        <v>1</v>
      </c>
      <c r="AW122" s="182">
        <v>1</v>
      </c>
      <c r="AX122" s="4" t="str">
        <f t="shared" si="31"/>
        <v>Remote Code Execution/Download</v>
      </c>
      <c r="AY122" s="4" t="str">
        <f t="shared" si="27"/>
        <v xml:space="preserve">Remote Code Execution/Download; </v>
      </c>
      <c r="AZ122" s="183">
        <v>0</v>
      </c>
      <c r="BA122" s="183">
        <v>0</v>
      </c>
      <c r="BB122" s="183">
        <v>0</v>
      </c>
      <c r="BC122" s="183">
        <v>0</v>
      </c>
      <c r="BD122" s="183">
        <v>1</v>
      </c>
      <c r="BE122" s="183">
        <v>0</v>
      </c>
      <c r="BF122" s="183">
        <v>0</v>
      </c>
      <c r="BG122" s="183">
        <v>0</v>
      </c>
      <c r="BH122" s="183">
        <v>0</v>
      </c>
      <c r="BI122" s="183">
        <v>0</v>
      </c>
      <c r="BJ122" s="30" t="s">
        <v>45</v>
      </c>
      <c r="BK122" s="30" t="s">
        <v>45</v>
      </c>
      <c r="BL122" s="146">
        <f t="shared" si="28"/>
        <v>2019</v>
      </c>
      <c r="BM122" s="62">
        <f t="shared" si="33"/>
        <v>0</v>
      </c>
      <c r="BN122" s="235">
        <v>3</v>
      </c>
      <c r="BO122" s="235">
        <v>1</v>
      </c>
      <c r="BP122" s="30">
        <v>1</v>
      </c>
      <c r="BQ122" s="30">
        <v>1</v>
      </c>
    </row>
    <row r="123" spans="1:69" ht="16">
      <c r="A123" s="80">
        <v>44478</v>
      </c>
      <c r="B123" s="135" t="s">
        <v>1178</v>
      </c>
      <c r="C123" t="s">
        <v>112</v>
      </c>
      <c r="D123" s="145" t="s">
        <v>1179</v>
      </c>
      <c r="E123" t="s">
        <v>1180</v>
      </c>
      <c r="F123" s="30" t="s">
        <v>1181</v>
      </c>
      <c r="G123" s="30" t="s">
        <v>1182</v>
      </c>
      <c r="H123" s="30" t="s">
        <v>1183</v>
      </c>
      <c r="I123" s="25" t="str">
        <f t="shared" si="18"/>
        <v>OSS</v>
      </c>
      <c r="J123" s="3" t="str">
        <f t="shared" si="19"/>
        <v xml:space="preserve">OSS, </v>
      </c>
      <c r="K123" s="182">
        <v>0</v>
      </c>
      <c r="L123" s="182">
        <v>0</v>
      </c>
      <c r="M123" s="182">
        <v>0</v>
      </c>
      <c r="N123" s="182">
        <v>0</v>
      </c>
      <c r="O123" s="182">
        <v>1</v>
      </c>
      <c r="P123" s="182">
        <v>0</v>
      </c>
      <c r="Q123" s="182">
        <v>0</v>
      </c>
      <c r="R123" s="4" t="str">
        <f t="shared" si="20"/>
        <v>Unknown, Other, or N/A</v>
      </c>
      <c r="S123" s="4" t="str">
        <f t="shared" si="21"/>
        <v xml:space="preserve">Unknown, Other, or N/A; </v>
      </c>
      <c r="T123" s="183">
        <v>0</v>
      </c>
      <c r="U123" s="183">
        <v>0</v>
      </c>
      <c r="V123" s="183">
        <v>0</v>
      </c>
      <c r="W123" s="183">
        <v>0</v>
      </c>
      <c r="X123" s="183">
        <v>0</v>
      </c>
      <c r="Y123" s="183">
        <v>0</v>
      </c>
      <c r="Z123" s="183">
        <v>1</v>
      </c>
      <c r="AA123" s="4" t="str">
        <f t="shared" si="22"/>
        <v>Open Source Dependency</v>
      </c>
      <c r="AB123" s="4" t="str">
        <f t="shared" si="23"/>
        <v xml:space="preserve">Open Source Dependency; </v>
      </c>
      <c r="AC123" s="183">
        <v>0</v>
      </c>
      <c r="AD123" s="183">
        <v>0</v>
      </c>
      <c r="AE123" s="183">
        <v>0</v>
      </c>
      <c r="AF123" s="183">
        <v>0</v>
      </c>
      <c r="AG123" s="183">
        <v>1</v>
      </c>
      <c r="AH123" s="183">
        <v>0</v>
      </c>
      <c r="AI123" s="183">
        <v>0</v>
      </c>
      <c r="AJ123" s="183">
        <v>0</v>
      </c>
      <c r="AK123" s="183">
        <v>0</v>
      </c>
      <c r="AL123" s="183">
        <v>0</v>
      </c>
      <c r="AM123" s="183">
        <v>0</v>
      </c>
      <c r="AN123" s="183">
        <v>0</v>
      </c>
      <c r="AO123" s="4" t="str">
        <f t="shared" si="24"/>
        <v>Code Injection</v>
      </c>
      <c r="AP123" s="30" t="str">
        <f t="shared" si="32"/>
        <v xml:space="preserve">Code Injection; </v>
      </c>
      <c r="AQ123" s="182">
        <v>0</v>
      </c>
      <c r="AR123" s="183">
        <v>0</v>
      </c>
      <c r="AS123" s="183">
        <v>0</v>
      </c>
      <c r="AT123" s="183">
        <v>0</v>
      </c>
      <c r="AU123" s="183">
        <v>0</v>
      </c>
      <c r="AV123" s="183">
        <v>1</v>
      </c>
      <c r="AW123" s="183">
        <v>0</v>
      </c>
      <c r="AX123" s="4" t="str">
        <f t="shared" ref="AX123:AX154" si="36">LEFT(AY123,LEN(AY123)-2)</f>
        <v>Remote Code Execution/Download</v>
      </c>
      <c r="AY123" s="4" t="str">
        <f t="shared" si="27"/>
        <v xml:space="preserve">Remote Code Execution/Download; </v>
      </c>
      <c r="AZ123" s="182">
        <v>0</v>
      </c>
      <c r="BA123" s="182">
        <v>0</v>
      </c>
      <c r="BB123" s="182">
        <v>0</v>
      </c>
      <c r="BC123" s="182">
        <v>0</v>
      </c>
      <c r="BD123" s="182">
        <v>1</v>
      </c>
      <c r="BE123" s="182">
        <v>0</v>
      </c>
      <c r="BF123" s="182">
        <v>0</v>
      </c>
      <c r="BG123" s="182">
        <v>0</v>
      </c>
      <c r="BH123" s="182">
        <v>0</v>
      </c>
      <c r="BI123" s="182">
        <v>0</v>
      </c>
      <c r="BJ123" s="30" t="s">
        <v>79</v>
      </c>
      <c r="BK123" s="30" t="s">
        <v>79</v>
      </c>
      <c r="BL123" s="146">
        <f t="shared" si="28"/>
        <v>2021</v>
      </c>
      <c r="BM123" s="62">
        <f t="shared" si="33"/>
        <v>0</v>
      </c>
      <c r="BN123" s="238">
        <v>3</v>
      </c>
      <c r="BO123" s="238">
        <v>3</v>
      </c>
      <c r="BP123" s="30">
        <f t="shared" ref="BP123:BP154" si="37">SUM(AE123:AF123)</f>
        <v>0</v>
      </c>
      <c r="BQ123" s="30">
        <v>5</v>
      </c>
    </row>
    <row r="124" spans="1:69" ht="16">
      <c r="A124" s="80">
        <v>44942</v>
      </c>
      <c r="B124" s="135" t="s">
        <v>1210</v>
      </c>
      <c r="C124" t="s">
        <v>66</v>
      </c>
      <c r="D124" s="226" t="s">
        <v>1211</v>
      </c>
      <c r="E124" s="116" t="s">
        <v>1212</v>
      </c>
      <c r="F124" s="30" t="s">
        <v>1213</v>
      </c>
      <c r="G124" s="30" t="s">
        <v>380</v>
      </c>
      <c r="H124" s="30" t="s">
        <v>1214</v>
      </c>
      <c r="I124" s="25" t="str">
        <f t="shared" si="18"/>
        <v>OSS</v>
      </c>
      <c r="J124" s="3" t="str">
        <f t="shared" si="19"/>
        <v xml:space="preserve">OSS, </v>
      </c>
      <c r="K124" s="182">
        <v>0</v>
      </c>
      <c r="L124" s="182">
        <v>0</v>
      </c>
      <c r="M124" s="182">
        <v>0</v>
      </c>
      <c r="N124" s="182">
        <v>0</v>
      </c>
      <c r="O124" s="182">
        <v>1</v>
      </c>
      <c r="P124" s="182">
        <v>0</v>
      </c>
      <c r="Q124" s="182">
        <v>0</v>
      </c>
      <c r="R124" s="4" t="str">
        <f t="shared" si="20"/>
        <v>Self-signed/Unsigned</v>
      </c>
      <c r="S124" s="4" t="str">
        <f t="shared" si="21"/>
        <v xml:space="preserve">Self-signed/Unsigned; </v>
      </c>
      <c r="T124" s="183">
        <v>0</v>
      </c>
      <c r="U124" s="183">
        <v>0</v>
      </c>
      <c r="V124" s="183">
        <v>0</v>
      </c>
      <c r="W124" s="183">
        <v>0</v>
      </c>
      <c r="X124" s="183">
        <v>1</v>
      </c>
      <c r="Y124" s="183">
        <v>0</v>
      </c>
      <c r="Z124" s="183">
        <v>0</v>
      </c>
      <c r="AA124" s="4" t="str">
        <f t="shared" si="22"/>
        <v>Open Source Dependency</v>
      </c>
      <c r="AB124" s="4" t="str">
        <f t="shared" si="23"/>
        <v xml:space="preserve">Open Source Dependency; </v>
      </c>
      <c r="AC124" s="183">
        <v>0</v>
      </c>
      <c r="AD124" s="183">
        <v>0</v>
      </c>
      <c r="AE124" s="183">
        <v>0</v>
      </c>
      <c r="AF124" s="183">
        <v>0</v>
      </c>
      <c r="AG124" s="183">
        <v>1</v>
      </c>
      <c r="AH124" s="183">
        <v>0</v>
      </c>
      <c r="AI124" s="183">
        <v>0</v>
      </c>
      <c r="AJ124" s="183">
        <v>0</v>
      </c>
      <c r="AK124" s="183">
        <v>0</v>
      </c>
      <c r="AL124" s="183">
        <v>0</v>
      </c>
      <c r="AM124" s="183">
        <v>0</v>
      </c>
      <c r="AN124" s="183">
        <v>0</v>
      </c>
      <c r="AO124" s="4" t="str">
        <f t="shared" si="24"/>
        <v>N/A</v>
      </c>
      <c r="AP124" s="30" t="str">
        <f t="shared" si="32"/>
        <v xml:space="preserve">N/A; </v>
      </c>
      <c r="AQ124" s="182">
        <v>0</v>
      </c>
      <c r="AR124" s="183">
        <v>0</v>
      </c>
      <c r="AS124" s="183">
        <v>0</v>
      </c>
      <c r="AT124" s="183">
        <v>0</v>
      </c>
      <c r="AU124" s="183">
        <v>0</v>
      </c>
      <c r="AV124" s="183">
        <v>0</v>
      </c>
      <c r="AW124" s="183">
        <v>1</v>
      </c>
      <c r="AX124" s="4" t="str">
        <f t="shared" si="36"/>
        <v>Data Extraction</v>
      </c>
      <c r="AY124" s="4" t="str">
        <f t="shared" si="27"/>
        <v xml:space="preserve">Data Extraction; </v>
      </c>
      <c r="AZ124" s="182">
        <v>1</v>
      </c>
      <c r="BA124" s="182">
        <v>0</v>
      </c>
      <c r="BB124" s="182">
        <v>0</v>
      </c>
      <c r="BC124" s="182">
        <v>0</v>
      </c>
      <c r="BD124" s="182">
        <v>0</v>
      </c>
      <c r="BE124" s="182">
        <v>0</v>
      </c>
      <c r="BF124" s="182">
        <v>0</v>
      </c>
      <c r="BG124" s="182">
        <v>0</v>
      </c>
      <c r="BH124" s="182">
        <v>0</v>
      </c>
      <c r="BI124" s="182">
        <v>0</v>
      </c>
      <c r="BJ124" s="30" t="s">
        <v>1215</v>
      </c>
      <c r="BK124" s="30" t="s">
        <v>79</v>
      </c>
      <c r="BL124" s="146">
        <f t="shared" si="28"/>
        <v>2023</v>
      </c>
      <c r="BM124" s="62">
        <f t="shared" si="33"/>
        <v>0</v>
      </c>
      <c r="BN124" s="238">
        <v>2</v>
      </c>
      <c r="BO124" s="238">
        <v>1</v>
      </c>
      <c r="BP124" s="30">
        <f t="shared" si="37"/>
        <v>0</v>
      </c>
      <c r="BQ124" s="30">
        <v>5</v>
      </c>
    </row>
    <row r="125" spans="1:69">
      <c r="A125" s="37">
        <v>40746</v>
      </c>
      <c r="B125" s="30" t="s">
        <v>111</v>
      </c>
      <c r="C125" s="21" t="s">
        <v>112</v>
      </c>
      <c r="D125" s="38" t="s">
        <v>113</v>
      </c>
      <c r="E125" s="76" t="s">
        <v>114</v>
      </c>
      <c r="F125" s="4" t="s">
        <v>115</v>
      </c>
      <c r="G125" s="4" t="s">
        <v>116</v>
      </c>
      <c r="H125" s="4" t="s">
        <v>117</v>
      </c>
      <c r="I125" s="25" t="str">
        <f t="shared" si="18"/>
        <v>1st Party Firmware</v>
      </c>
      <c r="J125" s="3" t="str">
        <f t="shared" si="19"/>
        <v xml:space="preserve">1st Party Firmware, </v>
      </c>
      <c r="K125" s="182">
        <v>0</v>
      </c>
      <c r="L125" s="182">
        <v>1</v>
      </c>
      <c r="M125" s="182">
        <v>0</v>
      </c>
      <c r="N125" s="182">
        <v>0</v>
      </c>
      <c r="O125" s="182">
        <v>0</v>
      </c>
      <c r="P125" s="182">
        <v>0</v>
      </c>
      <c r="Q125" s="182">
        <v>0</v>
      </c>
      <c r="R125" s="4" t="str">
        <f t="shared" si="20"/>
        <v>Default Password Exploit</v>
      </c>
      <c r="S125" s="4" t="str">
        <f t="shared" si="21"/>
        <v xml:space="preserve">Default Password Exploit; </v>
      </c>
      <c r="T125" s="183">
        <v>0</v>
      </c>
      <c r="U125" s="183">
        <v>0</v>
      </c>
      <c r="V125" s="183">
        <v>1</v>
      </c>
      <c r="W125" s="183">
        <v>0</v>
      </c>
      <c r="X125" s="183">
        <v>0</v>
      </c>
      <c r="Y125" s="183">
        <v>0</v>
      </c>
      <c r="Z125" s="183">
        <v>0</v>
      </c>
      <c r="AA125" s="4" t="str">
        <f t="shared" si="22"/>
        <v>Supply Chain Service Provider</v>
      </c>
      <c r="AB125" s="4" t="str">
        <f t="shared" si="23"/>
        <v xml:space="preserve">Supply Chain Service Provider; </v>
      </c>
      <c r="AC125" s="183">
        <v>0</v>
      </c>
      <c r="AD125" s="183">
        <v>0</v>
      </c>
      <c r="AE125" s="183">
        <v>0</v>
      </c>
      <c r="AF125" s="183">
        <v>0</v>
      </c>
      <c r="AG125" s="183">
        <v>0</v>
      </c>
      <c r="AH125" s="183">
        <v>0</v>
      </c>
      <c r="AI125" s="183">
        <v>0</v>
      </c>
      <c r="AJ125" s="183">
        <v>0</v>
      </c>
      <c r="AK125" s="183">
        <v>0</v>
      </c>
      <c r="AL125" s="183">
        <v>0</v>
      </c>
      <c r="AM125" s="183">
        <v>1</v>
      </c>
      <c r="AN125" s="183">
        <v>0</v>
      </c>
      <c r="AO125" s="4" t="str">
        <f t="shared" si="24"/>
        <v>Firmware Editing; Default Password; Code Injection</v>
      </c>
      <c r="AP125" s="30" t="str">
        <f t="shared" si="32"/>
        <v xml:space="preserve">Firmware Editing; Default Password; Code Injection; </v>
      </c>
      <c r="AQ125" s="182">
        <v>0</v>
      </c>
      <c r="AR125" s="182">
        <v>0</v>
      </c>
      <c r="AS125" s="182">
        <v>0</v>
      </c>
      <c r="AT125" s="182">
        <v>1</v>
      </c>
      <c r="AU125" s="182">
        <v>1</v>
      </c>
      <c r="AV125" s="182">
        <v>1</v>
      </c>
      <c r="AW125" s="182">
        <v>0</v>
      </c>
      <c r="AX125" s="4" t="str">
        <f t="shared" si="36"/>
        <v>Data Extraction; Physical Systems; Backdoor Access; Remote Code Execution/Download; Data Damage</v>
      </c>
      <c r="AY125" s="4" t="str">
        <f t="shared" si="27"/>
        <v xml:space="preserve">Data Extraction; Physical Systems; Backdoor Access; Remote Code Execution/Download; Data Damage; </v>
      </c>
      <c r="AZ125" s="183">
        <v>1</v>
      </c>
      <c r="BA125" s="183">
        <v>1</v>
      </c>
      <c r="BB125" s="183">
        <v>1</v>
      </c>
      <c r="BC125" s="183">
        <v>0</v>
      </c>
      <c r="BD125" s="183">
        <v>1</v>
      </c>
      <c r="BE125" s="183">
        <v>0</v>
      </c>
      <c r="BF125" s="183">
        <v>0</v>
      </c>
      <c r="BG125" s="183">
        <v>0</v>
      </c>
      <c r="BH125" s="183">
        <v>1</v>
      </c>
      <c r="BI125" s="183">
        <v>0</v>
      </c>
      <c r="BJ125" s="4" t="s">
        <v>45</v>
      </c>
      <c r="BK125" s="4" t="s">
        <v>45</v>
      </c>
      <c r="BL125" s="146">
        <f t="shared" si="28"/>
        <v>2011</v>
      </c>
      <c r="BM125" s="62">
        <f t="shared" si="33"/>
        <v>1</v>
      </c>
      <c r="BN125" s="235">
        <v>3</v>
      </c>
      <c r="BO125" s="235">
        <v>5</v>
      </c>
      <c r="BP125" s="30">
        <f t="shared" si="37"/>
        <v>0</v>
      </c>
      <c r="BQ125" s="30">
        <v>0</v>
      </c>
    </row>
    <row r="126" spans="1:69" ht="16">
      <c r="A126" s="118">
        <v>44205</v>
      </c>
      <c r="B126" s="147" t="s">
        <v>905</v>
      </c>
      <c r="C126" s="119" t="s">
        <v>66</v>
      </c>
      <c r="D126" s="143" t="s">
        <v>906</v>
      </c>
      <c r="E126" s="113" t="s">
        <v>907</v>
      </c>
      <c r="F126" t="s">
        <v>908</v>
      </c>
      <c r="G126" t="s">
        <v>190</v>
      </c>
      <c r="H126" t="s">
        <v>909</v>
      </c>
      <c r="I126" s="25" t="str">
        <f t="shared" si="18"/>
        <v>1st Party OS/Applications, Attacker Application</v>
      </c>
      <c r="J126" s="3" t="str">
        <f t="shared" si="19"/>
        <v xml:space="preserve">1st Party OS/Applications, Attacker Application, </v>
      </c>
      <c r="K126" s="182">
        <v>1</v>
      </c>
      <c r="L126" s="182">
        <v>0</v>
      </c>
      <c r="M126" s="182">
        <v>0</v>
      </c>
      <c r="N126" s="182">
        <v>0</v>
      </c>
      <c r="O126" s="182">
        <v>0</v>
      </c>
      <c r="P126" s="182">
        <v>1</v>
      </c>
      <c r="Q126" s="182">
        <v>0</v>
      </c>
      <c r="R126" s="4" t="str">
        <f t="shared" si="20"/>
        <v>Self-signed/Unsigned; Broken Signature System</v>
      </c>
      <c r="S126" s="4" t="str">
        <f t="shared" si="21"/>
        <v xml:space="preserve">Self-signed/Unsigned; Broken Signature System; </v>
      </c>
      <c r="T126" s="183">
        <v>0</v>
      </c>
      <c r="U126" s="183">
        <v>0</v>
      </c>
      <c r="V126" s="183">
        <v>0</v>
      </c>
      <c r="W126" s="183">
        <v>0</v>
      </c>
      <c r="X126" s="183">
        <v>1</v>
      </c>
      <c r="Y126" s="183">
        <v>1</v>
      </c>
      <c r="Z126" s="183">
        <v>0</v>
      </c>
      <c r="AA126" s="4" t="str">
        <f t="shared" si="22"/>
        <v>Direct Download; Phishing</v>
      </c>
      <c r="AB126" s="4" t="str">
        <f t="shared" si="23"/>
        <v xml:space="preserve">Direct Download; Phishing; </v>
      </c>
      <c r="AC126" s="183">
        <v>0</v>
      </c>
      <c r="AD126" s="183">
        <v>0</v>
      </c>
      <c r="AE126" s="183">
        <v>0</v>
      </c>
      <c r="AF126" s="183">
        <v>0</v>
      </c>
      <c r="AG126" s="183">
        <v>0</v>
      </c>
      <c r="AH126" s="183">
        <v>0</v>
      </c>
      <c r="AI126" s="183">
        <v>0</v>
      </c>
      <c r="AJ126" s="183">
        <v>1</v>
      </c>
      <c r="AK126" s="183">
        <v>1</v>
      </c>
      <c r="AL126" s="183">
        <v>0</v>
      </c>
      <c r="AM126" s="183">
        <v>0</v>
      </c>
      <c r="AN126" s="183">
        <v>0</v>
      </c>
      <c r="AO126" s="4" t="str">
        <f t="shared" si="24"/>
        <v>N/A</v>
      </c>
      <c r="AP126" s="30" t="str">
        <f t="shared" si="32"/>
        <v xml:space="preserve">N/A; </v>
      </c>
      <c r="AQ126" s="182">
        <v>0</v>
      </c>
      <c r="AR126" s="182">
        <v>0</v>
      </c>
      <c r="AS126" s="182">
        <v>0</v>
      </c>
      <c r="AT126" s="182">
        <v>0</v>
      </c>
      <c r="AU126" s="182">
        <v>0</v>
      </c>
      <c r="AV126" s="182">
        <v>0</v>
      </c>
      <c r="AW126" s="182">
        <v>1</v>
      </c>
      <c r="AX126" s="4" t="str">
        <f t="shared" si="36"/>
        <v>Data Extraction; Adware</v>
      </c>
      <c r="AY126" s="4" t="str">
        <f t="shared" si="27"/>
        <v xml:space="preserve">Data Extraction; Adware; </v>
      </c>
      <c r="AZ126" s="183">
        <v>1</v>
      </c>
      <c r="BA126" s="183">
        <v>0</v>
      </c>
      <c r="BB126" s="183">
        <v>0</v>
      </c>
      <c r="BC126" s="183">
        <v>0</v>
      </c>
      <c r="BD126" s="183">
        <v>0</v>
      </c>
      <c r="BE126" s="183">
        <v>1</v>
      </c>
      <c r="BF126" s="183">
        <v>0</v>
      </c>
      <c r="BG126" s="183">
        <v>0</v>
      </c>
      <c r="BH126" s="183">
        <v>0</v>
      </c>
      <c r="BI126" s="183">
        <v>0</v>
      </c>
      <c r="BJ126" s="4" t="s">
        <v>79</v>
      </c>
      <c r="BK126" s="4" t="s">
        <v>79</v>
      </c>
      <c r="BL126" s="146">
        <f t="shared" si="28"/>
        <v>2021</v>
      </c>
      <c r="BM126" s="62">
        <f t="shared" si="33"/>
        <v>1</v>
      </c>
      <c r="BN126" s="236">
        <v>2</v>
      </c>
      <c r="BO126" s="236">
        <v>1</v>
      </c>
      <c r="BP126" s="30">
        <f t="shared" si="37"/>
        <v>0</v>
      </c>
      <c r="BQ126" s="30">
        <v>2</v>
      </c>
    </row>
    <row r="127" spans="1:69">
      <c r="A127" s="80">
        <v>43480</v>
      </c>
      <c r="B127" s="30" t="s">
        <v>562</v>
      </c>
      <c r="C127" s="21" t="s">
        <v>66</v>
      </c>
      <c r="D127" s="142" t="s">
        <v>563</v>
      </c>
      <c r="E127" s="81" t="s">
        <v>564</v>
      </c>
      <c r="F127" s="4" t="s">
        <v>83</v>
      </c>
      <c r="G127" s="4" t="s">
        <v>565</v>
      </c>
      <c r="H127" s="4" t="s">
        <v>566</v>
      </c>
      <c r="I127" s="25" t="str">
        <f t="shared" si="18"/>
        <v>Attacker Application</v>
      </c>
      <c r="J127" s="3" t="str">
        <f t="shared" si="19"/>
        <v xml:space="preserve">Attacker Application, </v>
      </c>
      <c r="K127" s="182">
        <v>0</v>
      </c>
      <c r="L127" s="182">
        <v>0</v>
      </c>
      <c r="M127" s="182">
        <v>0</v>
      </c>
      <c r="N127" s="182">
        <v>0</v>
      </c>
      <c r="O127" s="182">
        <v>0</v>
      </c>
      <c r="P127" s="182">
        <v>1</v>
      </c>
      <c r="Q127" s="182">
        <v>0</v>
      </c>
      <c r="R127" s="4" t="str">
        <f t="shared" si="20"/>
        <v>Self-signed/Unsigned</v>
      </c>
      <c r="S127" s="4" t="str">
        <f t="shared" si="21"/>
        <v xml:space="preserve">Self-signed/Unsigned; </v>
      </c>
      <c r="T127" s="183">
        <v>0</v>
      </c>
      <c r="U127" s="183">
        <v>0</v>
      </c>
      <c r="V127" s="183">
        <v>0</v>
      </c>
      <c r="W127" s="183">
        <v>0</v>
      </c>
      <c r="X127" s="183">
        <v>1</v>
      </c>
      <c r="Y127" s="183">
        <v>0</v>
      </c>
      <c r="Z127" s="183">
        <v>0</v>
      </c>
      <c r="AA127" s="4" t="str">
        <f t="shared" si="22"/>
        <v>Proprietary Application Store</v>
      </c>
      <c r="AB127" s="4" t="str">
        <f t="shared" si="23"/>
        <v xml:space="preserve">Proprietary Application Store; </v>
      </c>
      <c r="AC127" s="183">
        <v>0</v>
      </c>
      <c r="AD127" s="183">
        <v>0</v>
      </c>
      <c r="AE127" s="183">
        <v>1</v>
      </c>
      <c r="AF127" s="183">
        <v>0</v>
      </c>
      <c r="AG127" s="183">
        <v>0</v>
      </c>
      <c r="AH127" s="183">
        <v>0</v>
      </c>
      <c r="AI127" s="183">
        <v>0</v>
      </c>
      <c r="AJ127" s="183">
        <v>0</v>
      </c>
      <c r="AK127" s="183">
        <v>0</v>
      </c>
      <c r="AL127" s="183">
        <v>0</v>
      </c>
      <c r="AM127" s="183">
        <v>0</v>
      </c>
      <c r="AN127" s="183">
        <v>0</v>
      </c>
      <c r="AO127" s="4" t="str">
        <f t="shared" si="24"/>
        <v>N/A</v>
      </c>
      <c r="AP127" s="30" t="str">
        <f t="shared" si="32"/>
        <v xml:space="preserve">N/A; </v>
      </c>
      <c r="AQ127" s="182">
        <v>0</v>
      </c>
      <c r="AR127" s="182">
        <v>0</v>
      </c>
      <c r="AS127" s="182">
        <v>0</v>
      </c>
      <c r="AT127" s="182">
        <v>0</v>
      </c>
      <c r="AU127" s="182">
        <v>0</v>
      </c>
      <c r="AV127" s="182">
        <v>0</v>
      </c>
      <c r="AW127" s="182">
        <v>1</v>
      </c>
      <c r="AX127" s="4" t="str">
        <f t="shared" si="36"/>
        <v>Data Extraction; Adware</v>
      </c>
      <c r="AY127" s="4" t="str">
        <f t="shared" si="27"/>
        <v xml:space="preserve">Data Extraction; Adware; </v>
      </c>
      <c r="AZ127" s="183">
        <v>1</v>
      </c>
      <c r="BA127" s="183">
        <v>0</v>
      </c>
      <c r="BB127" s="183">
        <v>0</v>
      </c>
      <c r="BC127" s="183">
        <v>0</v>
      </c>
      <c r="BD127" s="183">
        <v>0</v>
      </c>
      <c r="BE127" s="183">
        <v>1</v>
      </c>
      <c r="BF127" s="183">
        <v>0</v>
      </c>
      <c r="BG127" s="183">
        <v>0</v>
      </c>
      <c r="BH127" s="183">
        <v>0</v>
      </c>
      <c r="BI127" s="183">
        <v>0</v>
      </c>
      <c r="BJ127" s="4" t="s">
        <v>79</v>
      </c>
      <c r="BK127" s="4" t="s">
        <v>86</v>
      </c>
      <c r="BL127" s="146">
        <f t="shared" si="28"/>
        <v>2019</v>
      </c>
      <c r="BM127" s="62">
        <f t="shared" si="33"/>
        <v>0</v>
      </c>
      <c r="BN127" s="235">
        <v>2</v>
      </c>
      <c r="BO127" s="235">
        <v>1</v>
      </c>
      <c r="BP127" s="30">
        <f t="shared" si="37"/>
        <v>1</v>
      </c>
      <c r="BQ127" s="30">
        <v>0</v>
      </c>
    </row>
    <row r="128" spans="1:69" ht="16">
      <c r="A128" s="80">
        <v>44182</v>
      </c>
      <c r="B128" s="66" t="s">
        <v>562</v>
      </c>
      <c r="C128" s="42" t="s">
        <v>66</v>
      </c>
      <c r="D128" s="142" t="s">
        <v>895</v>
      </c>
      <c r="E128" s="79" t="s">
        <v>896</v>
      </c>
      <c r="F128" s="30" t="s">
        <v>897</v>
      </c>
      <c r="G128" s="30" t="s">
        <v>898</v>
      </c>
      <c r="H128" s="30" t="s">
        <v>899</v>
      </c>
      <c r="I128" s="25" t="str">
        <f t="shared" si="18"/>
        <v>Attacker Application</v>
      </c>
      <c r="J128" s="3" t="str">
        <f t="shared" si="19"/>
        <v xml:space="preserve">Attacker Application, </v>
      </c>
      <c r="K128" s="182">
        <v>0</v>
      </c>
      <c r="L128" s="182">
        <v>0</v>
      </c>
      <c r="M128" s="182">
        <v>0</v>
      </c>
      <c r="N128" s="182">
        <v>0</v>
      </c>
      <c r="O128" s="182">
        <v>0</v>
      </c>
      <c r="P128" s="182">
        <v>1</v>
      </c>
      <c r="Q128" s="182">
        <v>0</v>
      </c>
      <c r="R128" s="4" t="str">
        <f t="shared" si="20"/>
        <v>Self-signed/Unsigned</v>
      </c>
      <c r="S128" s="4" t="str">
        <f t="shared" si="21"/>
        <v xml:space="preserve">Self-signed/Unsigned; </v>
      </c>
      <c r="T128" s="183">
        <v>0</v>
      </c>
      <c r="U128" s="183">
        <v>0</v>
      </c>
      <c r="V128" s="183">
        <v>0</v>
      </c>
      <c r="W128" s="183">
        <v>0</v>
      </c>
      <c r="X128" s="183">
        <v>1</v>
      </c>
      <c r="Y128" s="183">
        <v>0</v>
      </c>
      <c r="Z128" s="183">
        <v>0</v>
      </c>
      <c r="AA128" s="4" t="str">
        <f t="shared" si="22"/>
        <v>Proprietary Application Store</v>
      </c>
      <c r="AB128" s="4" t="str">
        <f t="shared" si="23"/>
        <v xml:space="preserve">Proprietary Application Store; </v>
      </c>
      <c r="AC128" s="183">
        <v>0</v>
      </c>
      <c r="AD128" s="183">
        <v>0</v>
      </c>
      <c r="AE128" s="183">
        <v>1</v>
      </c>
      <c r="AF128" s="183">
        <v>0</v>
      </c>
      <c r="AG128" s="183">
        <v>0</v>
      </c>
      <c r="AH128" s="183">
        <v>0</v>
      </c>
      <c r="AI128" s="183">
        <v>0</v>
      </c>
      <c r="AJ128" s="183">
        <v>0</v>
      </c>
      <c r="AK128" s="183">
        <v>0</v>
      </c>
      <c r="AL128" s="183">
        <v>0</v>
      </c>
      <c r="AM128" s="183">
        <v>0</v>
      </c>
      <c r="AN128" s="183">
        <v>0</v>
      </c>
      <c r="AO128" s="4" t="str">
        <f t="shared" si="24"/>
        <v>N/A</v>
      </c>
      <c r="AP128" s="30" t="str">
        <f t="shared" si="32"/>
        <v xml:space="preserve">N/A; </v>
      </c>
      <c r="AQ128" s="182">
        <v>0</v>
      </c>
      <c r="AR128" s="182">
        <v>0</v>
      </c>
      <c r="AS128" s="182">
        <v>0</v>
      </c>
      <c r="AT128" s="182">
        <v>0</v>
      </c>
      <c r="AU128" s="182">
        <v>0</v>
      </c>
      <c r="AV128" s="182">
        <v>0</v>
      </c>
      <c r="AW128" s="182">
        <v>1</v>
      </c>
      <c r="AX128" s="4" t="str">
        <f t="shared" si="36"/>
        <v>Data Extraction; Backdoor Access; Adware</v>
      </c>
      <c r="AY128" s="4" t="str">
        <f t="shared" si="27"/>
        <v xml:space="preserve">Data Extraction; Backdoor Access; Adware; </v>
      </c>
      <c r="AZ128" s="182">
        <v>1</v>
      </c>
      <c r="BA128" s="182">
        <v>0</v>
      </c>
      <c r="BB128" s="182">
        <v>1</v>
      </c>
      <c r="BC128" s="182">
        <v>0</v>
      </c>
      <c r="BD128" s="182">
        <v>0</v>
      </c>
      <c r="BE128" s="182">
        <v>1</v>
      </c>
      <c r="BF128" s="182">
        <v>0</v>
      </c>
      <c r="BG128" s="182">
        <v>0</v>
      </c>
      <c r="BH128" s="182">
        <v>0</v>
      </c>
      <c r="BI128" s="182">
        <v>0</v>
      </c>
      <c r="BJ128" s="30" t="s">
        <v>79</v>
      </c>
      <c r="BK128" s="4" t="s">
        <v>86</v>
      </c>
      <c r="BL128" s="146">
        <f t="shared" si="28"/>
        <v>2020</v>
      </c>
      <c r="BM128" s="62">
        <f t="shared" si="33"/>
        <v>0</v>
      </c>
      <c r="BP128" s="30">
        <f t="shared" si="37"/>
        <v>1</v>
      </c>
      <c r="BQ128" s="30">
        <v>3</v>
      </c>
    </row>
    <row r="129" spans="1:69">
      <c r="A129" s="80">
        <v>43322</v>
      </c>
      <c r="B129" t="s">
        <v>485</v>
      </c>
      <c r="C129" t="s">
        <v>66</v>
      </c>
      <c r="D129" t="s">
        <v>486</v>
      </c>
      <c r="E129" t="s">
        <v>487</v>
      </c>
      <c r="F129" s="30" t="s">
        <v>488</v>
      </c>
      <c r="G129" s="30" t="s">
        <v>489</v>
      </c>
      <c r="H129" s="30" t="s">
        <v>490</v>
      </c>
      <c r="I129" s="25" t="str">
        <f t="shared" si="18"/>
        <v>Attacker Application</v>
      </c>
      <c r="J129" s="3" t="str">
        <f t="shared" si="19"/>
        <v xml:space="preserve">Attacker Application, </v>
      </c>
      <c r="K129" s="182">
        <v>0</v>
      </c>
      <c r="L129" s="182">
        <v>0</v>
      </c>
      <c r="M129" s="182">
        <v>0</v>
      </c>
      <c r="N129" s="182">
        <v>0</v>
      </c>
      <c r="O129" s="182">
        <v>0</v>
      </c>
      <c r="P129" s="182">
        <v>1</v>
      </c>
      <c r="Q129" s="182">
        <v>0</v>
      </c>
      <c r="R129" s="4" t="str">
        <f t="shared" si="20"/>
        <v>Self-signed/Unsigned</v>
      </c>
      <c r="S129" s="4" t="str">
        <f t="shared" si="21"/>
        <v xml:space="preserve">Self-signed/Unsigned; </v>
      </c>
      <c r="T129" s="183">
        <v>0</v>
      </c>
      <c r="U129" s="183">
        <v>0</v>
      </c>
      <c r="V129" s="183">
        <v>0</v>
      </c>
      <c r="W129" s="183">
        <v>0</v>
      </c>
      <c r="X129" s="183">
        <v>1</v>
      </c>
      <c r="Y129" s="183">
        <v>0</v>
      </c>
      <c r="Z129" s="183">
        <v>0</v>
      </c>
      <c r="AA129" s="4" t="str">
        <f t="shared" si="22"/>
        <v>Proprietary Application Store; Direct Download</v>
      </c>
      <c r="AB129" s="4" t="str">
        <f t="shared" si="23"/>
        <v xml:space="preserve">Proprietary Application Store; Direct Download; </v>
      </c>
      <c r="AC129" s="183">
        <v>0</v>
      </c>
      <c r="AD129" s="183">
        <v>0</v>
      </c>
      <c r="AE129" s="183">
        <v>1</v>
      </c>
      <c r="AF129" s="183">
        <v>0</v>
      </c>
      <c r="AG129" s="183">
        <v>0</v>
      </c>
      <c r="AH129" s="183">
        <v>0</v>
      </c>
      <c r="AI129" s="183">
        <v>0</v>
      </c>
      <c r="AJ129" s="183">
        <v>1</v>
      </c>
      <c r="AK129" s="183">
        <v>0</v>
      </c>
      <c r="AL129" s="183">
        <v>0</v>
      </c>
      <c r="AM129" s="183">
        <v>0</v>
      </c>
      <c r="AN129" s="183">
        <v>0</v>
      </c>
      <c r="AO129" s="4" t="str">
        <f t="shared" si="24"/>
        <v>N/A</v>
      </c>
      <c r="AP129" s="30" t="str">
        <f t="shared" si="32"/>
        <v xml:space="preserve">N/A; </v>
      </c>
      <c r="AQ129" s="182">
        <v>0</v>
      </c>
      <c r="AR129" s="182">
        <v>0</v>
      </c>
      <c r="AS129" s="182">
        <v>0</v>
      </c>
      <c r="AT129" s="182">
        <v>0</v>
      </c>
      <c r="AU129" s="182">
        <v>0</v>
      </c>
      <c r="AV129" s="182">
        <v>0</v>
      </c>
      <c r="AW129" s="182">
        <v>1</v>
      </c>
      <c r="AX129" s="4" t="str">
        <f t="shared" si="36"/>
        <v>Data Extraction; Backdoor Access; Remote Code Execution/Download</v>
      </c>
      <c r="AY129" s="4" t="str">
        <f t="shared" si="27"/>
        <v xml:space="preserve">Data Extraction; Backdoor Access; Remote Code Execution/Download; </v>
      </c>
      <c r="AZ129" s="182">
        <v>1</v>
      </c>
      <c r="BA129" s="182">
        <v>0</v>
      </c>
      <c r="BB129" s="182">
        <v>1</v>
      </c>
      <c r="BC129" s="182">
        <v>0</v>
      </c>
      <c r="BD129" s="182">
        <v>1</v>
      </c>
      <c r="BE129" s="182">
        <v>0</v>
      </c>
      <c r="BF129" s="182">
        <v>0</v>
      </c>
      <c r="BG129" s="182">
        <v>0</v>
      </c>
      <c r="BH129" s="182">
        <v>0</v>
      </c>
      <c r="BI129" s="182">
        <v>0</v>
      </c>
      <c r="BJ129" s="30"/>
      <c r="BK129" s="30" t="s">
        <v>79</v>
      </c>
      <c r="BL129" s="146">
        <f t="shared" si="28"/>
        <v>2018</v>
      </c>
      <c r="BM129" s="62">
        <f t="shared" si="33"/>
        <v>0</v>
      </c>
      <c r="BN129" s="236">
        <v>2</v>
      </c>
      <c r="BO129" s="236">
        <v>1</v>
      </c>
      <c r="BP129" s="30">
        <f t="shared" si="37"/>
        <v>1</v>
      </c>
      <c r="BQ129" s="30">
        <v>4</v>
      </c>
    </row>
    <row r="130" spans="1:69">
      <c r="A130" s="80">
        <v>43445</v>
      </c>
      <c r="B130" s="30" t="s">
        <v>546</v>
      </c>
      <c r="C130" s="21" t="s">
        <v>66</v>
      </c>
      <c r="D130" s="142" t="s">
        <v>547</v>
      </c>
      <c r="E130" s="81" t="s">
        <v>548</v>
      </c>
      <c r="F130" s="4" t="s">
        <v>549</v>
      </c>
      <c r="G130" s="4" t="s">
        <v>550</v>
      </c>
      <c r="H130" s="4" t="s">
        <v>551</v>
      </c>
      <c r="I130" s="25" t="str">
        <f t="shared" ref="I130:I193" si="38">LEFT(J130, LEN(J130)-2)</f>
        <v>OSS</v>
      </c>
      <c r="J130" s="3" t="str">
        <f t="shared" ref="J130:J193" si="39">_xlfn.CONCAT(IF(K130, _xlfn.CONCAT($K$1, ", "), ""), IF(L130, _xlfn.CONCAT($L$1, ", "), ""),IF(M130, _xlfn.CONCAT($M$1, ", "), ""),IF(N130, _xlfn.CONCAT($N$1, ", "), ""),IF(O130, _xlfn.CONCAT($O$1, ", "), ""),IF(P130, _xlfn.CONCAT($P$1, ", "), ""),IF(Q130, _xlfn.CONCAT($Q$1, ", "), ""))</f>
        <v xml:space="preserve">OSS, </v>
      </c>
      <c r="K130" s="182">
        <v>0</v>
      </c>
      <c r="L130" s="182">
        <v>0</v>
      </c>
      <c r="M130" s="182">
        <v>0</v>
      </c>
      <c r="N130" s="182">
        <v>0</v>
      </c>
      <c r="O130" s="182">
        <v>1</v>
      </c>
      <c r="P130" s="182">
        <v>0</v>
      </c>
      <c r="Q130" s="182">
        <v>0</v>
      </c>
      <c r="R130" s="4" t="str">
        <f t="shared" ref="R130:R193" si="40">LEFT(S130,LEN(S130)-2)</f>
        <v>Self-signed/Unsigned</v>
      </c>
      <c r="S130" s="4" t="str">
        <f t="shared" ref="S130:S193" si="41">_xlfn.CONCAT(IF(T130,_xlfn.CONCAT($T$1,"; "),""),IF(U130,_xlfn.CONCAT($U$1,"; "),""),IF(V130,_xlfn.CONCAT($V$1,"; "),""),IF(W130,_xlfn.CONCAT($W$1,"; "),""),IF(X130,_xlfn.CONCAT($X$1,"; "),""),IF(Y130,_xlfn.CONCAT($Y$1,"; "),""),IF(Z130,_xlfn.CONCAT($Z$1,"; "),""))</f>
        <v xml:space="preserve">Self-signed/Unsigned; </v>
      </c>
      <c r="T130" s="183">
        <v>0</v>
      </c>
      <c r="U130" s="183">
        <v>0</v>
      </c>
      <c r="V130" s="183">
        <v>0</v>
      </c>
      <c r="W130" s="183">
        <v>0</v>
      </c>
      <c r="X130" s="183">
        <v>1</v>
      </c>
      <c r="Y130" s="183">
        <v>0</v>
      </c>
      <c r="Z130" s="183">
        <v>0</v>
      </c>
      <c r="AA130" s="4" t="str">
        <f t="shared" ref="AA130:AA193" si="42">LEFT(AB130,LEN(AB130)-2)</f>
        <v>Typosquatting; Open Source Dependency</v>
      </c>
      <c r="AB130" s="4" t="str">
        <f t="shared" ref="AB130:AB193" si="43">_xlfn.CONCAT(IF(AC130,_xlfn.CONCAT($AC$1,"; "),""),IF(AD130,_xlfn.CONCAT($AD$1,"; "),""),IF(AE130,_xlfn.CONCAT($AE$1,"; "),""),IF(AF130,_xlfn.CONCAT($AF$1,"; "),""),IF(AG130,_xlfn.CONCAT($AG$1,"; "),""),IF(AH130,_xlfn.CONCAT($AH$1,"; "),""),IF(AI130,_xlfn.CONCAT($AI$1,"; "),""), IF(AJ130,_xlfn.CONCAT($AJ$1,"; "),""), IF(AK130,_xlfn.CONCAT($AK$1,"; "),""), IF(AL130,_xlfn.CONCAT($AL$1,"; "),""), IF(AM130,_xlfn.CONCAT($AM$1,"; "),""), IF(AN130,_xlfn.CONCAT($AN$1,"; "),""))</f>
        <v xml:space="preserve">Typosquatting; Open Source Dependency; </v>
      </c>
      <c r="AC130" s="183">
        <v>1</v>
      </c>
      <c r="AD130" s="183">
        <v>0</v>
      </c>
      <c r="AE130" s="183">
        <v>0</v>
      </c>
      <c r="AF130" s="183">
        <v>0</v>
      </c>
      <c r="AG130" s="183">
        <v>1</v>
      </c>
      <c r="AH130" s="183">
        <v>0</v>
      </c>
      <c r="AI130" s="183">
        <v>0</v>
      </c>
      <c r="AJ130" s="183">
        <v>0</v>
      </c>
      <c r="AK130" s="183">
        <v>0</v>
      </c>
      <c r="AL130" s="183">
        <v>0</v>
      </c>
      <c r="AM130" s="183">
        <v>0</v>
      </c>
      <c r="AN130" s="183">
        <v>0</v>
      </c>
      <c r="AO130" s="4" t="str">
        <f t="shared" ref="AO130:AO193" si="44">LEFT(AP130,LEN(AP130)-2)</f>
        <v>N/A</v>
      </c>
      <c r="AP130" s="30" t="str">
        <f t="shared" ref="AP130:AP161" si="45">_xlfn.CONCAT(IF(AQ130,_xlfn.CONCAT($AQ$1,"; "),""),IF(AR130,_xlfn.CONCAT($AR$1,"; "),""),IF(AS130,_xlfn.CONCAT($AS$1,"; "),""),IF(AT130,_xlfn.CONCAT($AT$1,"; "),""),IF(AU130,_xlfn.CONCAT($AU$1,"; "),""),IF(AV130,_xlfn.CONCAT($AV$1,"; "),""),IF(AW130,_xlfn.CONCAT($AW$1,"; "),""))</f>
        <v xml:space="preserve">N/A; </v>
      </c>
      <c r="AQ130" s="182">
        <v>0</v>
      </c>
      <c r="AR130" s="182">
        <v>0</v>
      </c>
      <c r="AS130" s="182">
        <v>0</v>
      </c>
      <c r="AT130" s="182">
        <v>0</v>
      </c>
      <c r="AU130" s="182">
        <v>0</v>
      </c>
      <c r="AV130" s="182">
        <v>0</v>
      </c>
      <c r="AW130" s="182">
        <v>1</v>
      </c>
      <c r="AX130" s="4" t="str">
        <f t="shared" si="36"/>
        <v>Data Extraction</v>
      </c>
      <c r="AY130" s="4" t="str">
        <f t="shared" ref="AY130:AY193" si="46">_xlfn.CONCAT(IF(AZ130,_xlfn.CONCAT($AZ$1,"; "),""),IF(BA130,_xlfn.CONCAT($BA$1,"; "),""),IF(BB130,_xlfn.CONCAT($BB$1,"; "),""),IF(BC130,_xlfn.CONCAT($BC$1,"; "),""),IF(BD130,_xlfn.CONCAT($BD$1,"; "),""),IF(BE130,_xlfn.CONCAT($BE$1,"; "),""),IF(BF130,_xlfn.CONCAT($BF$1,"; "),""), IF(BG130, _xlfn.CONCAT($BG$1, "; "), ""),  IF(BH130,_xlfn.CONCAT($BH$1,"; "),""), IF(BI130,_xlfn.CONCAT($BI$1,"; "),""))</f>
        <v xml:space="preserve">Data Extraction; </v>
      </c>
      <c r="AZ130" s="183">
        <v>1</v>
      </c>
      <c r="BA130" s="183">
        <v>0</v>
      </c>
      <c r="BB130" s="183">
        <v>0</v>
      </c>
      <c r="BC130" s="183">
        <v>0</v>
      </c>
      <c r="BD130" s="183">
        <v>0</v>
      </c>
      <c r="BE130" s="183">
        <v>0</v>
      </c>
      <c r="BF130" s="183">
        <v>0</v>
      </c>
      <c r="BG130" s="183">
        <v>0</v>
      </c>
      <c r="BH130" s="183">
        <v>0</v>
      </c>
      <c r="BI130" s="183">
        <v>0</v>
      </c>
      <c r="BJ130" s="4" t="s">
        <v>552</v>
      </c>
      <c r="BK130" s="4" t="s">
        <v>79</v>
      </c>
      <c r="BL130" s="146">
        <f t="shared" ref="BL130:BL193" si="47">YEAR(A130)</f>
        <v>2018</v>
      </c>
      <c r="BM130" s="62">
        <f t="shared" ref="BM130:BM161" si="48">SUM(K130:N130)</f>
        <v>0</v>
      </c>
      <c r="BN130" s="235">
        <v>3</v>
      </c>
      <c r="BO130" s="235">
        <v>1</v>
      </c>
      <c r="BP130" s="30">
        <f t="shared" si="37"/>
        <v>0</v>
      </c>
      <c r="BQ130" s="30">
        <v>0</v>
      </c>
    </row>
    <row r="131" spans="1:69">
      <c r="A131" s="37">
        <v>41429</v>
      </c>
      <c r="B131" s="30" t="s">
        <v>160</v>
      </c>
      <c r="C131" s="21" t="s">
        <v>112</v>
      </c>
      <c r="D131" s="38" t="s">
        <v>161</v>
      </c>
      <c r="E131" s="76" t="s">
        <v>162</v>
      </c>
      <c r="F131" s="4" t="s">
        <v>163</v>
      </c>
      <c r="G131" s="4" t="s">
        <v>84</v>
      </c>
      <c r="H131" s="4" t="s">
        <v>85</v>
      </c>
      <c r="I131" s="25" t="str">
        <f t="shared" si="38"/>
        <v>3rd Party Application</v>
      </c>
      <c r="J131" s="3" t="str">
        <f t="shared" si="39"/>
        <v xml:space="preserve">3rd Party Application, </v>
      </c>
      <c r="K131" s="182">
        <v>0</v>
      </c>
      <c r="L131" s="182">
        <v>0</v>
      </c>
      <c r="M131" s="182">
        <v>1</v>
      </c>
      <c r="N131" s="182">
        <v>0</v>
      </c>
      <c r="O131" s="182">
        <v>0</v>
      </c>
      <c r="P131" s="182">
        <v>0</v>
      </c>
      <c r="Q131" s="182">
        <v>0</v>
      </c>
      <c r="R131" s="4" t="str">
        <f t="shared" si="40"/>
        <v>Broken Signature System</v>
      </c>
      <c r="S131" s="4" t="str">
        <f t="shared" si="41"/>
        <v xml:space="preserve">Broken Signature System; </v>
      </c>
      <c r="T131" s="183">
        <v>0</v>
      </c>
      <c r="U131" s="183">
        <v>0</v>
      </c>
      <c r="V131" s="183">
        <v>0</v>
      </c>
      <c r="W131" s="183">
        <v>0</v>
      </c>
      <c r="X131" s="183">
        <v>0</v>
      </c>
      <c r="Y131" s="183">
        <v>1</v>
      </c>
      <c r="Z131" s="183">
        <v>0</v>
      </c>
      <c r="AA131" s="4" t="str">
        <f t="shared" si="42"/>
        <v>3rd Party Application Store; Supply Chain Service Provider</v>
      </c>
      <c r="AB131" s="4" t="str">
        <f t="shared" si="43"/>
        <v xml:space="preserve">3rd Party Application Store; Supply Chain Service Provider; </v>
      </c>
      <c r="AC131" s="183">
        <v>0</v>
      </c>
      <c r="AD131" s="183">
        <v>0</v>
      </c>
      <c r="AE131" s="183">
        <v>0</v>
      </c>
      <c r="AF131" s="183">
        <v>1</v>
      </c>
      <c r="AG131" s="183">
        <v>0</v>
      </c>
      <c r="AH131" s="183">
        <v>0</v>
      </c>
      <c r="AI131" s="183">
        <v>0</v>
      </c>
      <c r="AJ131" s="183">
        <v>0</v>
      </c>
      <c r="AK131" s="183">
        <v>0</v>
      </c>
      <c r="AL131" s="183">
        <v>0</v>
      </c>
      <c r="AM131" s="183">
        <v>1</v>
      </c>
      <c r="AN131" s="183">
        <v>0</v>
      </c>
      <c r="AO131" s="4" t="str">
        <f t="shared" si="44"/>
        <v>Cryptography Error; Code Injection</v>
      </c>
      <c r="AP131" s="30" t="str">
        <f t="shared" si="45"/>
        <v xml:space="preserve">Cryptography Error; Code Injection; </v>
      </c>
      <c r="AQ131" s="182">
        <v>0</v>
      </c>
      <c r="AR131" s="182">
        <v>0</v>
      </c>
      <c r="AS131" s="182">
        <v>1</v>
      </c>
      <c r="AT131" s="182">
        <v>0</v>
      </c>
      <c r="AU131" s="182">
        <v>0</v>
      </c>
      <c r="AV131" s="182">
        <v>1</v>
      </c>
      <c r="AW131" s="182">
        <v>0</v>
      </c>
      <c r="AX131" s="4" t="str">
        <f t="shared" si="36"/>
        <v>Unknown or Other</v>
      </c>
      <c r="AY131" s="4" t="str">
        <f t="shared" si="46"/>
        <v xml:space="preserve">Unknown or Other; </v>
      </c>
      <c r="AZ131" s="183">
        <v>0</v>
      </c>
      <c r="BA131" s="183">
        <v>0</v>
      </c>
      <c r="BB131" s="183">
        <v>0</v>
      </c>
      <c r="BC131" s="183">
        <v>0</v>
      </c>
      <c r="BD131" s="183">
        <v>0</v>
      </c>
      <c r="BE131" s="183">
        <v>0</v>
      </c>
      <c r="BF131" s="183">
        <v>0</v>
      </c>
      <c r="BG131" s="183">
        <v>0</v>
      </c>
      <c r="BH131" s="183">
        <v>0</v>
      </c>
      <c r="BI131" s="183">
        <v>1</v>
      </c>
      <c r="BJ131" s="4" t="s">
        <v>45</v>
      </c>
      <c r="BK131" s="4" t="s">
        <v>45</v>
      </c>
      <c r="BL131" s="146">
        <f t="shared" si="47"/>
        <v>2013</v>
      </c>
      <c r="BM131" s="62">
        <f t="shared" si="48"/>
        <v>1</v>
      </c>
      <c r="BN131" s="235">
        <v>3</v>
      </c>
      <c r="BO131" s="235">
        <v>2</v>
      </c>
      <c r="BP131" s="30">
        <f t="shared" si="37"/>
        <v>1</v>
      </c>
      <c r="BQ131" s="30">
        <v>0</v>
      </c>
    </row>
    <row r="132" spans="1:69" ht="16">
      <c r="A132" s="80">
        <v>44826</v>
      </c>
      <c r="B132" s="135" t="s">
        <v>1390</v>
      </c>
      <c r="C132" t="s">
        <v>66</v>
      </c>
      <c r="D132" s="145" t="s">
        <v>1391</v>
      </c>
      <c r="E132" s="158" t="s">
        <v>1392</v>
      </c>
      <c r="F132" t="s">
        <v>1390</v>
      </c>
      <c r="G132" t="s">
        <v>1059</v>
      </c>
      <c r="H132" t="s">
        <v>1393</v>
      </c>
      <c r="I132" s="25" t="str">
        <f t="shared" si="38"/>
        <v>Attacker Application</v>
      </c>
      <c r="J132" s="3" t="str">
        <f t="shared" si="39"/>
        <v xml:space="preserve">Attacker Application, </v>
      </c>
      <c r="K132" s="182">
        <v>0</v>
      </c>
      <c r="L132" s="182">
        <v>0</v>
      </c>
      <c r="M132" s="182">
        <v>0</v>
      </c>
      <c r="N132" s="182">
        <v>0</v>
      </c>
      <c r="O132" s="182">
        <v>0</v>
      </c>
      <c r="P132" s="182">
        <v>1</v>
      </c>
      <c r="Q132" s="182">
        <v>0</v>
      </c>
      <c r="R132" s="4" t="str">
        <f t="shared" si="40"/>
        <v>Self-signed/Unsigned</v>
      </c>
      <c r="S132" s="4" t="str">
        <f t="shared" si="41"/>
        <v xml:space="preserve">Self-signed/Unsigned; </v>
      </c>
      <c r="T132" s="182">
        <v>0</v>
      </c>
      <c r="U132" s="182">
        <v>0</v>
      </c>
      <c r="V132" s="182">
        <v>0</v>
      </c>
      <c r="W132" s="182">
        <v>0</v>
      </c>
      <c r="X132" s="182">
        <v>1</v>
      </c>
      <c r="Y132" s="182">
        <v>0</v>
      </c>
      <c r="Z132" s="182">
        <v>0</v>
      </c>
      <c r="AA132" s="4" t="str">
        <f t="shared" si="42"/>
        <v>Typosquatting</v>
      </c>
      <c r="AB132" s="4" t="str">
        <f t="shared" si="43"/>
        <v xml:space="preserve">Typosquatting; </v>
      </c>
      <c r="AC132" s="182">
        <v>1</v>
      </c>
      <c r="AD132" s="182">
        <v>0</v>
      </c>
      <c r="AE132" s="182">
        <v>0</v>
      </c>
      <c r="AF132" s="182">
        <v>0</v>
      </c>
      <c r="AG132" s="182">
        <v>0</v>
      </c>
      <c r="AH132" s="182">
        <v>0</v>
      </c>
      <c r="AI132" s="182">
        <v>0</v>
      </c>
      <c r="AJ132" s="182">
        <v>0</v>
      </c>
      <c r="AK132" s="182">
        <v>0</v>
      </c>
      <c r="AL132" s="182">
        <v>0</v>
      </c>
      <c r="AM132" s="182">
        <v>0</v>
      </c>
      <c r="AN132" s="182">
        <v>0</v>
      </c>
      <c r="AO132" s="4" t="str">
        <f t="shared" si="44"/>
        <v>N/A</v>
      </c>
      <c r="AP132" s="30" t="str">
        <f t="shared" si="45"/>
        <v xml:space="preserve">N/A; </v>
      </c>
      <c r="AQ132" s="182">
        <v>0</v>
      </c>
      <c r="AR132" s="182">
        <v>0</v>
      </c>
      <c r="AS132" s="182">
        <v>0</v>
      </c>
      <c r="AT132" s="182">
        <v>0</v>
      </c>
      <c r="AU132" s="182">
        <v>0</v>
      </c>
      <c r="AV132" s="182">
        <v>0</v>
      </c>
      <c r="AW132" s="182">
        <v>1</v>
      </c>
      <c r="AX132" s="4" t="str">
        <f t="shared" si="36"/>
        <v>Data Extraction; Backdoor Access; Remote Code Execution/Download</v>
      </c>
      <c r="AY132" s="4" t="str">
        <f t="shared" si="46"/>
        <v xml:space="preserve">Data Extraction; Backdoor Access; Remote Code Execution/Download; </v>
      </c>
      <c r="AZ132" s="182">
        <v>1</v>
      </c>
      <c r="BA132" s="182">
        <v>0</v>
      </c>
      <c r="BB132" s="182">
        <v>1</v>
      </c>
      <c r="BC132" s="182">
        <v>0</v>
      </c>
      <c r="BD132" s="182">
        <v>1</v>
      </c>
      <c r="BE132" s="182">
        <v>0</v>
      </c>
      <c r="BF132" s="182">
        <v>0</v>
      </c>
      <c r="BG132" s="182">
        <v>0</v>
      </c>
      <c r="BH132" s="182">
        <v>0</v>
      </c>
      <c r="BI132" s="182">
        <v>0</v>
      </c>
      <c r="BJ132" t="s">
        <v>79</v>
      </c>
      <c r="BK132" t="s">
        <v>79</v>
      </c>
      <c r="BL132" s="146">
        <f t="shared" si="47"/>
        <v>2022</v>
      </c>
      <c r="BM132" s="62">
        <f t="shared" si="48"/>
        <v>0</v>
      </c>
      <c r="BN132" s="238">
        <v>2</v>
      </c>
      <c r="BO132" s="238">
        <v>3</v>
      </c>
      <c r="BP132" s="30">
        <f t="shared" si="37"/>
        <v>0</v>
      </c>
      <c r="BQ132" s="30">
        <v>5</v>
      </c>
    </row>
    <row r="133" spans="1:69" ht="32">
      <c r="A133" s="80">
        <v>44671</v>
      </c>
      <c r="B133" s="66" t="s">
        <v>1095</v>
      </c>
      <c r="C133" s="30" t="s">
        <v>66</v>
      </c>
      <c r="D133" s="142" t="s">
        <v>1096</v>
      </c>
      <c r="E133" s="79" t="s">
        <v>1097</v>
      </c>
      <c r="F133" s="30" t="s">
        <v>1098</v>
      </c>
      <c r="G133" s="30" t="s">
        <v>1099</v>
      </c>
      <c r="H133" s="30" t="s">
        <v>1100</v>
      </c>
      <c r="I133" s="25" t="str">
        <f t="shared" si="38"/>
        <v>1st Party OS/Applications</v>
      </c>
      <c r="J133" s="3" t="str">
        <f t="shared" si="39"/>
        <v xml:space="preserve">1st Party OS/Applications, </v>
      </c>
      <c r="K133" s="182">
        <v>1</v>
      </c>
      <c r="L133" s="182">
        <v>0</v>
      </c>
      <c r="M133" s="182">
        <v>0</v>
      </c>
      <c r="N133" s="182">
        <v>0</v>
      </c>
      <c r="O133" s="182">
        <v>0</v>
      </c>
      <c r="P133" s="182">
        <v>0</v>
      </c>
      <c r="Q133" s="182">
        <v>0</v>
      </c>
      <c r="R133" s="4" t="str">
        <f t="shared" si="40"/>
        <v>Self-signed/Unsigned</v>
      </c>
      <c r="S133" s="4" t="str">
        <f t="shared" si="41"/>
        <v xml:space="preserve">Self-signed/Unsigned; </v>
      </c>
      <c r="T133" s="183">
        <v>0</v>
      </c>
      <c r="U133" s="183">
        <v>0</v>
      </c>
      <c r="V133" s="183">
        <v>0</v>
      </c>
      <c r="W133" s="183">
        <v>0</v>
      </c>
      <c r="X133" s="183">
        <v>1</v>
      </c>
      <c r="Y133" s="183">
        <v>0</v>
      </c>
      <c r="Z133" s="183">
        <v>0</v>
      </c>
      <c r="AA133" s="4" t="str">
        <f t="shared" si="42"/>
        <v>Hijacked Updates</v>
      </c>
      <c r="AB133" s="4" t="str">
        <f t="shared" si="43"/>
        <v xml:space="preserve">Hijacked Updates; </v>
      </c>
      <c r="AC133" s="183">
        <v>0</v>
      </c>
      <c r="AD133" s="183">
        <v>1</v>
      </c>
      <c r="AE133" s="183">
        <v>0</v>
      </c>
      <c r="AF133" s="183">
        <v>0</v>
      </c>
      <c r="AG133" s="183">
        <v>0</v>
      </c>
      <c r="AH133" s="183">
        <v>0</v>
      </c>
      <c r="AI133" s="183">
        <v>0</v>
      </c>
      <c r="AJ133" s="183">
        <v>0</v>
      </c>
      <c r="AK133" s="183">
        <v>0</v>
      </c>
      <c r="AL133" s="183">
        <v>0</v>
      </c>
      <c r="AM133" s="183">
        <v>0</v>
      </c>
      <c r="AN133" s="183">
        <v>0</v>
      </c>
      <c r="AO133" s="4" t="str">
        <f t="shared" si="44"/>
        <v>N/A</v>
      </c>
      <c r="AP133" s="30" t="str">
        <f t="shared" si="45"/>
        <v xml:space="preserve">N/A; </v>
      </c>
      <c r="AQ133" s="182">
        <v>0</v>
      </c>
      <c r="AR133" s="182">
        <v>0</v>
      </c>
      <c r="AS133" s="182">
        <v>0</v>
      </c>
      <c r="AT133" s="182">
        <v>0</v>
      </c>
      <c r="AU133" s="182">
        <v>0</v>
      </c>
      <c r="AV133" s="182">
        <v>0</v>
      </c>
      <c r="AW133" s="182">
        <v>1</v>
      </c>
      <c r="AX133" s="4" t="str">
        <f t="shared" si="36"/>
        <v>Data Extraction; Data Damage</v>
      </c>
      <c r="AY133" s="4" t="str">
        <f t="shared" si="46"/>
        <v xml:space="preserve">Data Extraction; Data Damage; </v>
      </c>
      <c r="AZ133" s="182">
        <v>1</v>
      </c>
      <c r="BA133" s="182">
        <v>0</v>
      </c>
      <c r="BB133" s="182">
        <v>0</v>
      </c>
      <c r="BC133" s="182">
        <v>0</v>
      </c>
      <c r="BD133" s="182">
        <v>0</v>
      </c>
      <c r="BE133" s="182">
        <v>0</v>
      </c>
      <c r="BF133" s="182">
        <v>0</v>
      </c>
      <c r="BG133" s="182">
        <v>0</v>
      </c>
      <c r="BH133" s="182">
        <v>1</v>
      </c>
      <c r="BI133" s="182">
        <v>0</v>
      </c>
      <c r="BJ133" s="30" t="s">
        <v>1101</v>
      </c>
      <c r="BK133" s="4" t="s">
        <v>86</v>
      </c>
      <c r="BL133" s="146">
        <f t="shared" si="47"/>
        <v>2022</v>
      </c>
      <c r="BM133" s="62">
        <f t="shared" si="48"/>
        <v>1</v>
      </c>
      <c r="BN133" s="238">
        <v>3</v>
      </c>
      <c r="BO133" s="238">
        <v>3</v>
      </c>
      <c r="BP133" s="30">
        <f t="shared" si="37"/>
        <v>0</v>
      </c>
      <c r="BQ133" s="30">
        <v>3</v>
      </c>
    </row>
    <row r="134" spans="1:69">
      <c r="A134" s="37">
        <v>43687</v>
      </c>
      <c r="B134" s="30" t="s">
        <v>667</v>
      </c>
      <c r="C134" s="21" t="s">
        <v>112</v>
      </c>
      <c r="D134" s="38" t="s">
        <v>668</v>
      </c>
      <c r="E134" s="76" t="s">
        <v>669</v>
      </c>
      <c r="F134" s="4" t="s">
        <v>670</v>
      </c>
      <c r="G134" s="4" t="s">
        <v>671</v>
      </c>
      <c r="H134" s="4" t="s">
        <v>430</v>
      </c>
      <c r="I134" s="25" t="str">
        <f t="shared" si="38"/>
        <v>1st Party Firmware, 3rd Party Firmware</v>
      </c>
      <c r="J134" s="3" t="str">
        <f t="shared" si="39"/>
        <v xml:space="preserve">1st Party Firmware, 3rd Party Firmware, </v>
      </c>
      <c r="K134" s="182">
        <v>0</v>
      </c>
      <c r="L134" s="182">
        <v>1</v>
      </c>
      <c r="M134" s="182">
        <v>0</v>
      </c>
      <c r="N134" s="182">
        <v>1</v>
      </c>
      <c r="O134" s="182">
        <v>0</v>
      </c>
      <c r="P134" s="182">
        <v>0</v>
      </c>
      <c r="Q134" s="182">
        <v>0</v>
      </c>
      <c r="R134" s="4" t="str">
        <f t="shared" si="40"/>
        <v>Unknown, Other, or N/A</v>
      </c>
      <c r="S134" s="4" t="str">
        <f t="shared" si="41"/>
        <v xml:space="preserve">Unknown, Other, or N/A; </v>
      </c>
      <c r="T134" s="183">
        <v>0</v>
      </c>
      <c r="U134" s="183">
        <v>0</v>
      </c>
      <c r="V134" s="183">
        <v>0</v>
      </c>
      <c r="W134" s="183">
        <v>0</v>
      </c>
      <c r="X134" s="183">
        <v>0</v>
      </c>
      <c r="Y134" s="183">
        <v>0</v>
      </c>
      <c r="Z134" s="183">
        <v>1</v>
      </c>
      <c r="AA134" s="4" t="str">
        <f t="shared" si="42"/>
        <v>Supply Chain Service Provider</v>
      </c>
      <c r="AB134" s="4" t="str">
        <f t="shared" si="43"/>
        <v xml:space="preserve">Supply Chain Service Provider; </v>
      </c>
      <c r="AC134" s="183">
        <v>0</v>
      </c>
      <c r="AD134" s="183">
        <v>0</v>
      </c>
      <c r="AE134" s="183">
        <v>0</v>
      </c>
      <c r="AF134" s="183">
        <v>0</v>
      </c>
      <c r="AG134" s="183">
        <v>0</v>
      </c>
      <c r="AH134" s="183">
        <v>0</v>
      </c>
      <c r="AI134" s="183">
        <v>0</v>
      </c>
      <c r="AJ134" s="183">
        <v>0</v>
      </c>
      <c r="AK134" s="183">
        <v>0</v>
      </c>
      <c r="AL134" s="183">
        <v>0</v>
      </c>
      <c r="AM134" s="183">
        <v>1</v>
      </c>
      <c r="AN134" s="183">
        <v>0</v>
      </c>
      <c r="AO134" s="4" t="str">
        <f t="shared" si="44"/>
        <v>Firmware Editing; Code Injection</v>
      </c>
      <c r="AP134" s="30" t="str">
        <f t="shared" si="45"/>
        <v xml:space="preserve">Firmware Editing; Code Injection; </v>
      </c>
      <c r="AQ134" s="182">
        <v>0</v>
      </c>
      <c r="AR134" s="182">
        <v>0</v>
      </c>
      <c r="AS134" s="182">
        <v>0</v>
      </c>
      <c r="AT134" s="182">
        <v>1</v>
      </c>
      <c r="AU134" s="182">
        <v>0</v>
      </c>
      <c r="AV134" s="182">
        <v>1</v>
      </c>
      <c r="AW134" s="182">
        <v>0</v>
      </c>
      <c r="AX134" s="4" t="str">
        <f t="shared" si="36"/>
        <v>Data Extraction; Backdoor Access; Remote Code Execution/Download</v>
      </c>
      <c r="AY134" s="4" t="str">
        <f t="shared" si="46"/>
        <v xml:space="preserve">Data Extraction; Backdoor Access; Remote Code Execution/Download; </v>
      </c>
      <c r="AZ134" s="183">
        <v>1</v>
      </c>
      <c r="BA134" s="183">
        <v>0</v>
      </c>
      <c r="BB134" s="183">
        <v>1</v>
      </c>
      <c r="BC134" s="183">
        <v>0</v>
      </c>
      <c r="BD134" s="183">
        <v>1</v>
      </c>
      <c r="BE134" s="183">
        <v>0</v>
      </c>
      <c r="BF134" s="183">
        <v>0</v>
      </c>
      <c r="BG134" s="183">
        <v>0</v>
      </c>
      <c r="BH134" s="183">
        <v>0</v>
      </c>
      <c r="BI134" s="183">
        <v>0</v>
      </c>
      <c r="BJ134" s="4" t="s">
        <v>45</v>
      </c>
      <c r="BK134" s="4" t="s">
        <v>45</v>
      </c>
      <c r="BL134" s="146">
        <f t="shared" si="47"/>
        <v>2019</v>
      </c>
      <c r="BM134" s="62">
        <f t="shared" si="48"/>
        <v>2</v>
      </c>
      <c r="BN134" s="235">
        <v>1</v>
      </c>
      <c r="BO134" s="235">
        <v>4</v>
      </c>
      <c r="BP134" s="30">
        <f t="shared" si="37"/>
        <v>0</v>
      </c>
      <c r="BQ134" s="30">
        <v>0</v>
      </c>
    </row>
    <row r="135" spans="1:69">
      <c r="A135" s="80">
        <v>44373</v>
      </c>
      <c r="B135" t="s">
        <v>973</v>
      </c>
      <c r="C135" s="30" t="s">
        <v>66</v>
      </c>
      <c r="D135" s="143" t="s">
        <v>974</v>
      </c>
      <c r="E135" s="116" t="s">
        <v>975</v>
      </c>
      <c r="F135" t="s">
        <v>976</v>
      </c>
      <c r="G135" t="s">
        <v>977</v>
      </c>
      <c r="H135" t="s">
        <v>978</v>
      </c>
      <c r="I135" s="25" t="str">
        <f t="shared" si="38"/>
        <v>1st Party OS/Applications</v>
      </c>
      <c r="J135" s="3" t="str">
        <f t="shared" si="39"/>
        <v xml:space="preserve">1st Party OS/Applications, </v>
      </c>
      <c r="K135" s="182">
        <v>1</v>
      </c>
      <c r="L135" s="182">
        <v>0</v>
      </c>
      <c r="M135" s="182">
        <v>0</v>
      </c>
      <c r="N135" s="182">
        <v>0</v>
      </c>
      <c r="O135" s="182">
        <v>0</v>
      </c>
      <c r="P135" s="182">
        <v>0</v>
      </c>
      <c r="Q135" s="182">
        <v>0</v>
      </c>
      <c r="R135" s="4" t="str">
        <f t="shared" si="40"/>
        <v>Broken Signature System</v>
      </c>
      <c r="S135" s="4" t="str">
        <f t="shared" si="41"/>
        <v xml:space="preserve">Broken Signature System; </v>
      </c>
      <c r="T135" s="183">
        <v>0</v>
      </c>
      <c r="U135" s="183">
        <v>0</v>
      </c>
      <c r="V135" s="183">
        <v>0</v>
      </c>
      <c r="W135" s="183">
        <v>0</v>
      </c>
      <c r="X135" s="183">
        <v>0</v>
      </c>
      <c r="Y135" s="183">
        <v>1</v>
      </c>
      <c r="Z135" s="183">
        <v>0</v>
      </c>
      <c r="AA135" s="4" t="str">
        <f t="shared" si="42"/>
        <v>Direct Download; Unknown, N/A, or Other</v>
      </c>
      <c r="AB135" s="4" t="str">
        <f t="shared" si="43"/>
        <v xml:space="preserve">Direct Download; Unknown, N/A, or Other; </v>
      </c>
      <c r="AC135" s="183">
        <v>0</v>
      </c>
      <c r="AD135" s="183">
        <v>0</v>
      </c>
      <c r="AE135" s="183">
        <v>0</v>
      </c>
      <c r="AF135" s="183">
        <v>0</v>
      </c>
      <c r="AG135" s="183">
        <v>0</v>
      </c>
      <c r="AH135" s="183">
        <v>0</v>
      </c>
      <c r="AI135" s="183">
        <v>0</v>
      </c>
      <c r="AJ135" s="183">
        <v>1</v>
      </c>
      <c r="AK135" s="183">
        <v>0</v>
      </c>
      <c r="AL135" s="183">
        <v>0</v>
      </c>
      <c r="AM135" s="183">
        <v>0</v>
      </c>
      <c r="AN135" s="183">
        <v>1</v>
      </c>
      <c r="AO135" s="4" t="str">
        <f t="shared" si="44"/>
        <v>N/A</v>
      </c>
      <c r="AP135" s="30" t="str">
        <f t="shared" si="45"/>
        <v xml:space="preserve">N/A; </v>
      </c>
      <c r="AQ135" s="182">
        <v>0</v>
      </c>
      <c r="AR135" s="182">
        <v>0</v>
      </c>
      <c r="AS135" s="182">
        <v>0</v>
      </c>
      <c r="AT135" s="182">
        <v>0</v>
      </c>
      <c r="AU135" s="182">
        <v>0</v>
      </c>
      <c r="AV135" s="182">
        <v>0</v>
      </c>
      <c r="AW135" s="182">
        <v>1</v>
      </c>
      <c r="AX135" s="4" t="str">
        <f t="shared" si="36"/>
        <v>Data Extraction</v>
      </c>
      <c r="AY135" s="4" t="str">
        <f t="shared" si="46"/>
        <v xml:space="preserve">Data Extraction; </v>
      </c>
      <c r="AZ135" s="183">
        <v>1</v>
      </c>
      <c r="BA135" s="183">
        <v>0</v>
      </c>
      <c r="BB135" s="183">
        <v>0</v>
      </c>
      <c r="BC135" s="183">
        <v>0</v>
      </c>
      <c r="BD135" s="183">
        <v>0</v>
      </c>
      <c r="BE135" s="183">
        <v>0</v>
      </c>
      <c r="BF135" s="183">
        <v>0</v>
      </c>
      <c r="BG135" s="183">
        <v>0</v>
      </c>
      <c r="BH135" s="183">
        <v>0</v>
      </c>
      <c r="BI135" s="183">
        <v>0</v>
      </c>
      <c r="BJ135" t="s">
        <v>79</v>
      </c>
      <c r="BK135" s="4" t="s">
        <v>79</v>
      </c>
      <c r="BL135" s="146">
        <f t="shared" si="47"/>
        <v>2021</v>
      </c>
      <c r="BM135" s="62">
        <f t="shared" si="48"/>
        <v>1</v>
      </c>
      <c r="BN135" s="236">
        <v>2</v>
      </c>
      <c r="BO135" s="236">
        <v>3</v>
      </c>
      <c r="BP135" s="30">
        <f t="shared" si="37"/>
        <v>0</v>
      </c>
      <c r="BQ135" s="30">
        <v>2</v>
      </c>
    </row>
    <row r="136" spans="1:69">
      <c r="A136" s="118">
        <v>44345</v>
      </c>
      <c r="B136" t="s">
        <v>961</v>
      </c>
      <c r="C136" s="42" t="s">
        <v>112</v>
      </c>
      <c r="D136" s="143" t="s">
        <v>962</v>
      </c>
      <c r="E136" s="113" t="s">
        <v>963</v>
      </c>
      <c r="F136" t="s">
        <v>964</v>
      </c>
      <c r="G136" t="s">
        <v>77</v>
      </c>
      <c r="H136" t="s">
        <v>965</v>
      </c>
      <c r="I136" s="25" t="str">
        <f t="shared" si="38"/>
        <v>OSS</v>
      </c>
      <c r="J136" s="3" t="str">
        <f t="shared" si="39"/>
        <v xml:space="preserve">OSS, </v>
      </c>
      <c r="K136" s="182">
        <v>0</v>
      </c>
      <c r="L136" s="182">
        <v>0</v>
      </c>
      <c r="M136" s="182">
        <v>0</v>
      </c>
      <c r="N136" s="182">
        <v>0</v>
      </c>
      <c r="O136" s="182">
        <v>1</v>
      </c>
      <c r="P136" s="182">
        <v>0</v>
      </c>
      <c r="Q136" s="182">
        <v>0</v>
      </c>
      <c r="R136" s="4" t="str">
        <f t="shared" si="40"/>
        <v>Unknown, Other, or N/A</v>
      </c>
      <c r="S136" s="4" t="str">
        <f t="shared" si="41"/>
        <v xml:space="preserve">Unknown, Other, or N/A; </v>
      </c>
      <c r="T136" s="183">
        <v>0</v>
      </c>
      <c r="U136" s="183">
        <v>0</v>
      </c>
      <c r="V136" s="183">
        <v>0</v>
      </c>
      <c r="W136" s="183">
        <v>0</v>
      </c>
      <c r="X136" s="183">
        <v>0</v>
      </c>
      <c r="Y136" s="183">
        <v>0</v>
      </c>
      <c r="Z136" s="183">
        <v>1</v>
      </c>
      <c r="AA136" s="4" t="str">
        <f t="shared" si="42"/>
        <v>Open Source Dependency</v>
      </c>
      <c r="AB136" s="4" t="str">
        <f t="shared" si="43"/>
        <v xml:space="preserve">Open Source Dependency; </v>
      </c>
      <c r="AC136" s="183">
        <v>0</v>
      </c>
      <c r="AD136" s="183">
        <v>0</v>
      </c>
      <c r="AE136" s="183">
        <v>0</v>
      </c>
      <c r="AF136" s="183">
        <v>0</v>
      </c>
      <c r="AG136" s="183">
        <v>1</v>
      </c>
      <c r="AH136" s="183">
        <v>0</v>
      </c>
      <c r="AI136" s="183">
        <v>0</v>
      </c>
      <c r="AJ136" s="183">
        <v>0</v>
      </c>
      <c r="AK136" s="183">
        <v>0</v>
      </c>
      <c r="AL136" s="183">
        <v>0</v>
      </c>
      <c r="AM136" s="183">
        <v>0</v>
      </c>
      <c r="AN136" s="183">
        <v>0</v>
      </c>
      <c r="AO136" s="4" t="str">
        <f t="shared" si="44"/>
        <v>Code Injection</v>
      </c>
      <c r="AP136" s="30" t="str">
        <f t="shared" si="45"/>
        <v xml:space="preserve">Code Injection; </v>
      </c>
      <c r="AQ136" s="182">
        <v>0</v>
      </c>
      <c r="AR136" s="182">
        <v>0</v>
      </c>
      <c r="AS136" s="182">
        <v>0</v>
      </c>
      <c r="AT136" s="182">
        <v>0</v>
      </c>
      <c r="AU136" s="182">
        <v>0</v>
      </c>
      <c r="AV136" s="182">
        <v>1</v>
      </c>
      <c r="AW136" s="182">
        <v>0</v>
      </c>
      <c r="AX136" s="4" t="str">
        <f t="shared" si="36"/>
        <v>Unknown or Other</v>
      </c>
      <c r="AY136" s="4" t="str">
        <f t="shared" si="46"/>
        <v xml:space="preserve">Unknown or Other; </v>
      </c>
      <c r="AZ136" s="183">
        <v>0</v>
      </c>
      <c r="BA136" s="183">
        <v>0</v>
      </c>
      <c r="BB136" s="183">
        <v>0</v>
      </c>
      <c r="BC136" s="183">
        <v>0</v>
      </c>
      <c r="BD136" s="183">
        <v>0</v>
      </c>
      <c r="BE136" s="183">
        <v>0</v>
      </c>
      <c r="BF136" s="183">
        <v>0</v>
      </c>
      <c r="BG136" s="183">
        <v>0</v>
      </c>
      <c r="BH136" s="183">
        <v>0</v>
      </c>
      <c r="BI136" s="183">
        <v>1</v>
      </c>
      <c r="BJ136" s="30" t="s">
        <v>45</v>
      </c>
      <c r="BK136" s="30" t="s">
        <v>45</v>
      </c>
      <c r="BL136" s="146">
        <f t="shared" si="47"/>
        <v>2021</v>
      </c>
      <c r="BM136" s="62">
        <f t="shared" si="48"/>
        <v>0</v>
      </c>
      <c r="BN136" s="236">
        <v>2</v>
      </c>
      <c r="BO136" s="236">
        <v>1</v>
      </c>
      <c r="BP136" s="30">
        <f t="shared" si="37"/>
        <v>0</v>
      </c>
      <c r="BQ136" s="30">
        <v>2</v>
      </c>
    </row>
    <row r="137" spans="1:69" ht="16">
      <c r="A137" s="80">
        <v>44208</v>
      </c>
      <c r="B137" s="66" t="s">
        <v>910</v>
      </c>
      <c r="C137" s="30" t="s">
        <v>66</v>
      </c>
      <c r="D137" s="142" t="s">
        <v>911</v>
      </c>
      <c r="E137" s="79" t="s">
        <v>912</v>
      </c>
      <c r="F137" s="30" t="s">
        <v>913</v>
      </c>
      <c r="G137" s="30" t="s">
        <v>910</v>
      </c>
      <c r="H137" s="30" t="s">
        <v>914</v>
      </c>
      <c r="I137" s="25" t="str">
        <f t="shared" si="38"/>
        <v>1st Party OS/Applications</v>
      </c>
      <c r="J137" s="3" t="str">
        <f t="shared" si="39"/>
        <v xml:space="preserve">1st Party OS/Applications, </v>
      </c>
      <c r="K137" s="182">
        <v>1</v>
      </c>
      <c r="L137" s="182">
        <v>0</v>
      </c>
      <c r="M137" s="182">
        <v>0</v>
      </c>
      <c r="N137" s="182">
        <v>0</v>
      </c>
      <c r="O137" s="182">
        <v>0</v>
      </c>
      <c r="P137" s="182">
        <v>0</v>
      </c>
      <c r="Q137" s="182">
        <v>0</v>
      </c>
      <c r="R137" s="4" t="str">
        <f t="shared" si="40"/>
        <v>Stolen/Purchased Certificate</v>
      </c>
      <c r="S137" s="4" t="str">
        <f t="shared" si="41"/>
        <v xml:space="preserve">Stolen/Purchased Certificate; </v>
      </c>
      <c r="T137" s="183">
        <v>1</v>
      </c>
      <c r="U137" s="183">
        <v>0</v>
      </c>
      <c r="V137" s="183">
        <v>0</v>
      </c>
      <c r="W137" s="183">
        <v>0</v>
      </c>
      <c r="X137" s="183">
        <v>0</v>
      </c>
      <c r="Y137" s="183">
        <v>0</v>
      </c>
      <c r="Z137" s="183">
        <v>0</v>
      </c>
      <c r="AA137" s="4" t="str">
        <f t="shared" si="42"/>
        <v>Hijacked Updates</v>
      </c>
      <c r="AB137" s="4" t="str">
        <f t="shared" si="43"/>
        <v xml:space="preserve">Hijacked Updates; </v>
      </c>
      <c r="AC137" s="183">
        <v>0</v>
      </c>
      <c r="AD137" s="183">
        <v>1</v>
      </c>
      <c r="AE137" s="183">
        <v>0</v>
      </c>
      <c r="AF137" s="183">
        <v>0</v>
      </c>
      <c r="AG137" s="183">
        <v>0</v>
      </c>
      <c r="AH137" s="183">
        <v>0</v>
      </c>
      <c r="AI137" s="183">
        <v>0</v>
      </c>
      <c r="AJ137" s="183">
        <v>0</v>
      </c>
      <c r="AK137" s="183">
        <v>0</v>
      </c>
      <c r="AL137" s="183">
        <v>0</v>
      </c>
      <c r="AM137" s="183">
        <v>0</v>
      </c>
      <c r="AN137" s="183">
        <v>0</v>
      </c>
      <c r="AO137" s="4" t="str">
        <f t="shared" si="44"/>
        <v>N/A</v>
      </c>
      <c r="AP137" s="30" t="str">
        <f t="shared" si="45"/>
        <v xml:space="preserve">N/A; </v>
      </c>
      <c r="AQ137" s="182">
        <v>0</v>
      </c>
      <c r="AR137" s="182">
        <v>0</v>
      </c>
      <c r="AS137" s="182">
        <v>0</v>
      </c>
      <c r="AT137" s="182">
        <v>0</v>
      </c>
      <c r="AU137" s="182">
        <v>0</v>
      </c>
      <c r="AV137" s="182">
        <v>0</v>
      </c>
      <c r="AW137" s="182">
        <v>1</v>
      </c>
      <c r="AX137" s="4" t="str">
        <f t="shared" si="36"/>
        <v>Data Extraction</v>
      </c>
      <c r="AY137" s="4" t="str">
        <f t="shared" si="46"/>
        <v xml:space="preserve">Data Extraction; </v>
      </c>
      <c r="AZ137" s="182">
        <v>1</v>
      </c>
      <c r="BA137" s="182">
        <v>0</v>
      </c>
      <c r="BB137" s="182">
        <v>0</v>
      </c>
      <c r="BC137" s="182">
        <v>0</v>
      </c>
      <c r="BD137" s="182">
        <v>0</v>
      </c>
      <c r="BE137" s="182">
        <v>0</v>
      </c>
      <c r="BF137" s="182">
        <v>0</v>
      </c>
      <c r="BG137" s="182">
        <v>0</v>
      </c>
      <c r="BH137" s="182">
        <v>0</v>
      </c>
      <c r="BI137" s="182">
        <v>0</v>
      </c>
      <c r="BJ137" s="30" t="s">
        <v>771</v>
      </c>
      <c r="BK137" s="4" t="s">
        <v>72</v>
      </c>
      <c r="BL137" s="146">
        <f t="shared" si="47"/>
        <v>2021</v>
      </c>
      <c r="BM137" s="62">
        <f t="shared" si="48"/>
        <v>1</v>
      </c>
      <c r="BN137" s="236">
        <v>2</v>
      </c>
      <c r="BO137" s="236">
        <v>2</v>
      </c>
      <c r="BP137" s="30">
        <f t="shared" si="37"/>
        <v>0</v>
      </c>
      <c r="BQ137" s="30">
        <v>3</v>
      </c>
    </row>
    <row r="138" spans="1:69" ht="16">
      <c r="A138" s="80">
        <v>44713</v>
      </c>
      <c r="B138" s="135" t="s">
        <v>1379</v>
      </c>
      <c r="C138" t="s">
        <v>66</v>
      </c>
      <c r="D138" s="145" t="s">
        <v>1380</v>
      </c>
      <c r="E138" s="158" t="s">
        <v>1381</v>
      </c>
      <c r="F138" t="s">
        <v>1379</v>
      </c>
      <c r="G138" t="s">
        <v>1379</v>
      </c>
      <c r="H138" t="s">
        <v>1382</v>
      </c>
      <c r="I138" s="25" t="str">
        <f t="shared" si="38"/>
        <v>3rd Party Application</v>
      </c>
      <c r="J138" s="3" t="str">
        <f t="shared" si="39"/>
        <v xml:space="preserve">3rd Party Application, </v>
      </c>
      <c r="K138" s="182">
        <v>0</v>
      </c>
      <c r="L138" s="182">
        <v>0</v>
      </c>
      <c r="M138" s="182">
        <v>1</v>
      </c>
      <c r="N138" s="182">
        <v>0</v>
      </c>
      <c r="O138" s="182">
        <v>0</v>
      </c>
      <c r="P138" s="182">
        <v>0</v>
      </c>
      <c r="Q138" s="182">
        <v>0</v>
      </c>
      <c r="R138" s="4" t="str">
        <f t="shared" si="40"/>
        <v>Broken Signature System</v>
      </c>
      <c r="S138" s="4" t="str">
        <f t="shared" si="41"/>
        <v xml:space="preserve">Broken Signature System; </v>
      </c>
      <c r="T138" s="182">
        <v>0</v>
      </c>
      <c r="U138" s="182">
        <v>0</v>
      </c>
      <c r="V138" s="182">
        <v>0</v>
      </c>
      <c r="W138" s="182">
        <v>0</v>
      </c>
      <c r="X138" s="182">
        <v>0</v>
      </c>
      <c r="Y138" s="182">
        <v>1</v>
      </c>
      <c r="Z138" s="182">
        <v>0</v>
      </c>
      <c r="AA138" s="4" t="str">
        <f t="shared" si="42"/>
        <v>Hijacked Updates; Direct Download</v>
      </c>
      <c r="AB138" s="4" t="str">
        <f t="shared" si="43"/>
        <v xml:space="preserve">Hijacked Updates; Direct Download; </v>
      </c>
      <c r="AC138" s="182">
        <v>0</v>
      </c>
      <c r="AD138" s="182">
        <v>1</v>
      </c>
      <c r="AE138" s="182">
        <v>0</v>
      </c>
      <c r="AF138" s="182">
        <v>0</v>
      </c>
      <c r="AG138" s="182">
        <v>0</v>
      </c>
      <c r="AH138" s="182">
        <v>0</v>
      </c>
      <c r="AI138" s="182">
        <v>0</v>
      </c>
      <c r="AJ138" s="182">
        <v>1</v>
      </c>
      <c r="AK138" s="182">
        <v>0</v>
      </c>
      <c r="AL138" s="182">
        <v>0</v>
      </c>
      <c r="AM138" s="182">
        <v>0</v>
      </c>
      <c r="AN138" s="182">
        <v>0</v>
      </c>
      <c r="AO138" s="4" t="str">
        <f t="shared" si="44"/>
        <v>N/A</v>
      </c>
      <c r="AP138" s="30" t="str">
        <f t="shared" si="45"/>
        <v xml:space="preserve">N/A; </v>
      </c>
      <c r="AQ138" s="182">
        <v>0</v>
      </c>
      <c r="AR138" s="182">
        <v>0</v>
      </c>
      <c r="AS138" s="182">
        <v>0</v>
      </c>
      <c r="AT138" s="182">
        <v>0</v>
      </c>
      <c r="AU138" s="182">
        <v>0</v>
      </c>
      <c r="AV138" s="182">
        <v>0</v>
      </c>
      <c r="AW138" s="182">
        <v>1</v>
      </c>
      <c r="AX138" s="4" t="str">
        <f t="shared" si="36"/>
        <v>Data Extraction</v>
      </c>
      <c r="AY138" s="4" t="str">
        <f t="shared" si="46"/>
        <v xml:space="preserve">Data Extraction; </v>
      </c>
      <c r="AZ138" s="182">
        <v>1</v>
      </c>
      <c r="BA138" s="182">
        <v>0</v>
      </c>
      <c r="BB138" s="182">
        <v>0</v>
      </c>
      <c r="BC138" s="182">
        <v>0</v>
      </c>
      <c r="BD138" s="182">
        <v>0</v>
      </c>
      <c r="BE138" s="182">
        <v>0</v>
      </c>
      <c r="BF138" s="182">
        <v>0</v>
      </c>
      <c r="BG138" s="182">
        <v>0</v>
      </c>
      <c r="BH138" s="182">
        <v>0</v>
      </c>
      <c r="BI138" s="182">
        <v>0</v>
      </c>
      <c r="BJ138" t="s">
        <v>1383</v>
      </c>
      <c r="BK138" t="s">
        <v>72</v>
      </c>
      <c r="BL138" s="146">
        <f t="shared" si="47"/>
        <v>2022</v>
      </c>
      <c r="BM138" s="62">
        <f t="shared" si="48"/>
        <v>1</v>
      </c>
      <c r="BN138" s="238">
        <v>2</v>
      </c>
      <c r="BO138" s="238">
        <v>2</v>
      </c>
      <c r="BP138" s="30">
        <f t="shared" si="37"/>
        <v>0</v>
      </c>
      <c r="BQ138" s="30">
        <v>5</v>
      </c>
    </row>
    <row r="139" spans="1:69" s="166" customFormat="1">
      <c r="A139" s="36">
        <v>41641</v>
      </c>
      <c r="B139" s="30" t="s">
        <v>176</v>
      </c>
      <c r="C139" s="42" t="s">
        <v>66</v>
      </c>
      <c r="D139" s="38" t="s">
        <v>177</v>
      </c>
      <c r="E139" s="68" t="s">
        <v>178</v>
      </c>
      <c r="F139" s="4" t="s">
        <v>179</v>
      </c>
      <c r="G139" s="4" t="s">
        <v>122</v>
      </c>
      <c r="H139" s="4" t="s">
        <v>180</v>
      </c>
      <c r="I139" s="25" t="str">
        <f t="shared" si="38"/>
        <v>3rd Party Application</v>
      </c>
      <c r="J139" s="3" t="str">
        <f t="shared" si="39"/>
        <v xml:space="preserve">3rd Party Application, </v>
      </c>
      <c r="K139" s="182">
        <v>0</v>
      </c>
      <c r="L139" s="182">
        <v>0</v>
      </c>
      <c r="M139" s="182">
        <v>1</v>
      </c>
      <c r="N139" s="182">
        <v>0</v>
      </c>
      <c r="O139" s="182">
        <v>0</v>
      </c>
      <c r="P139" s="182">
        <v>0</v>
      </c>
      <c r="Q139" s="182">
        <v>0</v>
      </c>
      <c r="R139" s="4" t="str">
        <f t="shared" si="40"/>
        <v>Unknown, Other, or N/A</v>
      </c>
      <c r="S139" s="4" t="str">
        <f t="shared" si="41"/>
        <v xml:space="preserve">Unknown, Other, or N/A; </v>
      </c>
      <c r="T139" s="183">
        <v>0</v>
      </c>
      <c r="U139" s="183">
        <v>0</v>
      </c>
      <c r="V139" s="183">
        <v>0</v>
      </c>
      <c r="W139" s="183">
        <v>0</v>
      </c>
      <c r="X139" s="183">
        <v>0</v>
      </c>
      <c r="Y139" s="183">
        <v>0</v>
      </c>
      <c r="Z139" s="183">
        <v>1</v>
      </c>
      <c r="AA139" s="4" t="str">
        <f t="shared" si="42"/>
        <v>Hijacked Updates</v>
      </c>
      <c r="AB139" s="4" t="str">
        <f t="shared" si="43"/>
        <v xml:space="preserve">Hijacked Updates; </v>
      </c>
      <c r="AC139" s="183">
        <v>0</v>
      </c>
      <c r="AD139" s="183">
        <v>1</v>
      </c>
      <c r="AE139" s="183">
        <v>0</v>
      </c>
      <c r="AF139" s="183">
        <v>0</v>
      </c>
      <c r="AG139" s="183">
        <v>0</v>
      </c>
      <c r="AH139" s="183">
        <v>0</v>
      </c>
      <c r="AI139" s="183">
        <v>0</v>
      </c>
      <c r="AJ139" s="183">
        <v>0</v>
      </c>
      <c r="AK139" s="183">
        <v>0</v>
      </c>
      <c r="AL139" s="183">
        <v>0</v>
      </c>
      <c r="AM139" s="183">
        <v>0</v>
      </c>
      <c r="AN139" s="183">
        <v>0</v>
      </c>
      <c r="AO139" s="4" t="str">
        <f t="shared" si="44"/>
        <v>N/A</v>
      </c>
      <c r="AP139" s="30" t="str">
        <f t="shared" si="45"/>
        <v xml:space="preserve">N/A; </v>
      </c>
      <c r="AQ139" s="182">
        <v>0</v>
      </c>
      <c r="AR139" s="182">
        <v>0</v>
      </c>
      <c r="AS139" s="182">
        <v>0</v>
      </c>
      <c r="AT139" s="182">
        <v>0</v>
      </c>
      <c r="AU139" s="182">
        <v>0</v>
      </c>
      <c r="AV139" s="182">
        <v>0</v>
      </c>
      <c r="AW139" s="182">
        <v>1</v>
      </c>
      <c r="AX139" s="4" t="str">
        <f t="shared" si="36"/>
        <v>Data Extraction</v>
      </c>
      <c r="AY139" s="4" t="str">
        <f t="shared" si="46"/>
        <v xml:space="preserve">Data Extraction; </v>
      </c>
      <c r="AZ139" s="183">
        <v>1</v>
      </c>
      <c r="BA139" s="183">
        <v>0</v>
      </c>
      <c r="BB139" s="183">
        <v>0</v>
      </c>
      <c r="BC139" s="183">
        <v>0</v>
      </c>
      <c r="BD139" s="183">
        <v>0</v>
      </c>
      <c r="BE139" s="183">
        <v>0</v>
      </c>
      <c r="BF139" s="183">
        <v>0</v>
      </c>
      <c r="BG139" s="183">
        <v>0</v>
      </c>
      <c r="BH139" s="183">
        <v>0</v>
      </c>
      <c r="BI139" s="183">
        <v>0</v>
      </c>
      <c r="BJ139" s="4" t="s">
        <v>104</v>
      </c>
      <c r="BK139" s="4" t="s">
        <v>72</v>
      </c>
      <c r="BL139" s="146">
        <f t="shared" si="47"/>
        <v>2014</v>
      </c>
      <c r="BM139" s="62">
        <f t="shared" si="48"/>
        <v>1</v>
      </c>
      <c r="BN139" s="235">
        <v>3</v>
      </c>
      <c r="BO139" s="235">
        <v>2</v>
      </c>
      <c r="BP139" s="30">
        <f t="shared" si="37"/>
        <v>0</v>
      </c>
      <c r="BQ139" s="30">
        <v>0</v>
      </c>
    </row>
    <row r="140" spans="1:69">
      <c r="A140" s="118">
        <v>44235</v>
      </c>
      <c r="B140" t="s">
        <v>920</v>
      </c>
      <c r="C140" s="119" t="s">
        <v>66</v>
      </c>
      <c r="D140" s="143" t="s">
        <v>921</v>
      </c>
      <c r="E140" s="113" t="s">
        <v>922</v>
      </c>
      <c r="F140" t="s">
        <v>923</v>
      </c>
      <c r="G140" t="s">
        <v>920</v>
      </c>
      <c r="H140" t="s">
        <v>924</v>
      </c>
      <c r="I140" s="25" t="str">
        <f t="shared" si="38"/>
        <v>3rd Party Application</v>
      </c>
      <c r="J140" s="3" t="str">
        <f t="shared" si="39"/>
        <v xml:space="preserve">3rd Party Application, </v>
      </c>
      <c r="K140" s="182">
        <v>0</v>
      </c>
      <c r="L140" s="182">
        <v>0</v>
      </c>
      <c r="M140" s="182">
        <v>1</v>
      </c>
      <c r="N140" s="182">
        <v>0</v>
      </c>
      <c r="O140" s="182">
        <v>0</v>
      </c>
      <c r="P140" s="182">
        <v>0</v>
      </c>
      <c r="Q140" s="182">
        <v>0</v>
      </c>
      <c r="R140" s="4" t="str">
        <f t="shared" si="40"/>
        <v>Self-signed/Unsigned</v>
      </c>
      <c r="S140" s="4" t="str">
        <f t="shared" si="41"/>
        <v xml:space="preserve">Self-signed/Unsigned; </v>
      </c>
      <c r="T140" s="183">
        <v>0</v>
      </c>
      <c r="U140" s="183">
        <v>0</v>
      </c>
      <c r="V140" s="183">
        <v>0</v>
      </c>
      <c r="W140" s="183">
        <v>0</v>
      </c>
      <c r="X140" s="183">
        <v>1</v>
      </c>
      <c r="Y140" s="183">
        <v>0</v>
      </c>
      <c r="Z140" s="183">
        <v>0</v>
      </c>
      <c r="AA140" s="4" t="str">
        <f t="shared" si="42"/>
        <v>Direct Download</v>
      </c>
      <c r="AB140" s="4" t="str">
        <f t="shared" si="43"/>
        <v xml:space="preserve">Direct Download; </v>
      </c>
      <c r="AC140" s="183">
        <v>0</v>
      </c>
      <c r="AD140" s="183">
        <v>0</v>
      </c>
      <c r="AE140" s="183">
        <v>0</v>
      </c>
      <c r="AF140" s="183">
        <v>0</v>
      </c>
      <c r="AG140" s="183">
        <v>0</v>
      </c>
      <c r="AH140" s="183">
        <v>0</v>
      </c>
      <c r="AI140" s="183">
        <v>0</v>
      </c>
      <c r="AJ140" s="183">
        <v>1</v>
      </c>
      <c r="AK140" s="183">
        <v>0</v>
      </c>
      <c r="AL140" s="183">
        <v>0</v>
      </c>
      <c r="AM140" s="183">
        <v>0</v>
      </c>
      <c r="AN140" s="183">
        <v>0</v>
      </c>
      <c r="AO140" s="4" t="str">
        <f t="shared" si="44"/>
        <v>N/A</v>
      </c>
      <c r="AP140" s="30" t="str">
        <f t="shared" si="45"/>
        <v xml:space="preserve">N/A; </v>
      </c>
      <c r="AQ140" s="182">
        <v>0</v>
      </c>
      <c r="AR140" s="182">
        <v>0</v>
      </c>
      <c r="AS140" s="182">
        <v>0</v>
      </c>
      <c r="AT140" s="182">
        <v>0</v>
      </c>
      <c r="AU140" s="182">
        <v>0</v>
      </c>
      <c r="AV140" s="182">
        <v>0</v>
      </c>
      <c r="AW140" s="182">
        <v>1</v>
      </c>
      <c r="AX140" s="4" t="str">
        <f t="shared" si="36"/>
        <v>Data Extraction; Backdoor Access</v>
      </c>
      <c r="AY140" s="4" t="str">
        <f t="shared" si="46"/>
        <v xml:space="preserve">Data Extraction; Backdoor Access; </v>
      </c>
      <c r="AZ140" s="183">
        <v>1</v>
      </c>
      <c r="BA140" s="183">
        <v>0</v>
      </c>
      <c r="BB140" s="183">
        <v>1</v>
      </c>
      <c r="BC140" s="183">
        <v>0</v>
      </c>
      <c r="BD140" s="183">
        <v>0</v>
      </c>
      <c r="BE140" s="183">
        <v>0</v>
      </c>
      <c r="BF140" s="183">
        <v>0</v>
      </c>
      <c r="BG140" s="183">
        <v>0</v>
      </c>
      <c r="BH140" s="183">
        <v>0</v>
      </c>
      <c r="BI140" s="183">
        <v>0</v>
      </c>
      <c r="BJ140" s="4" t="s">
        <v>79</v>
      </c>
      <c r="BK140" s="4" t="s">
        <v>79</v>
      </c>
      <c r="BL140" s="146">
        <f t="shared" si="47"/>
        <v>2021</v>
      </c>
      <c r="BM140" s="62">
        <f t="shared" si="48"/>
        <v>1</v>
      </c>
      <c r="BN140" s="236">
        <v>2</v>
      </c>
      <c r="BO140" s="236">
        <v>1</v>
      </c>
      <c r="BP140" s="30">
        <f t="shared" si="37"/>
        <v>0</v>
      </c>
      <c r="BQ140" s="30">
        <v>2</v>
      </c>
    </row>
    <row r="141" spans="1:69" ht="15" customHeight="1">
      <c r="A141" s="80">
        <v>45073</v>
      </c>
      <c r="B141" s="135" t="s">
        <v>1250</v>
      </c>
      <c r="C141" s="128" t="s">
        <v>66</v>
      </c>
      <c r="D141" s="145" t="s">
        <v>1827</v>
      </c>
      <c r="E141" s="116" t="s">
        <v>1251</v>
      </c>
      <c r="F141" t="s">
        <v>1252</v>
      </c>
      <c r="G141" t="s">
        <v>1250</v>
      </c>
      <c r="H141" t="s">
        <v>1253</v>
      </c>
      <c r="I141" s="25" t="str">
        <f t="shared" si="38"/>
        <v>3rd Party Application</v>
      </c>
      <c r="J141" s="3" t="str">
        <f t="shared" si="39"/>
        <v xml:space="preserve">3rd Party Application, </v>
      </c>
      <c r="K141" s="182">
        <v>0</v>
      </c>
      <c r="L141" s="182">
        <v>0</v>
      </c>
      <c r="M141" s="182">
        <v>1</v>
      </c>
      <c r="N141" s="182">
        <v>0</v>
      </c>
      <c r="O141" s="182">
        <v>0</v>
      </c>
      <c r="P141" s="182">
        <v>0</v>
      </c>
      <c r="Q141" s="182">
        <v>0</v>
      </c>
      <c r="R141" s="4" t="str">
        <f t="shared" si="40"/>
        <v>Unknown, Other, or N/A</v>
      </c>
      <c r="S141" s="4" t="str">
        <f t="shared" si="41"/>
        <v xml:space="preserve">Unknown, Other, or N/A; </v>
      </c>
      <c r="T141" s="182">
        <v>0</v>
      </c>
      <c r="U141" s="182">
        <v>0</v>
      </c>
      <c r="V141" s="182">
        <v>0</v>
      </c>
      <c r="W141" s="182">
        <v>0</v>
      </c>
      <c r="X141" s="182">
        <v>0</v>
      </c>
      <c r="Y141" s="182">
        <v>0</v>
      </c>
      <c r="Z141" s="182">
        <v>1</v>
      </c>
      <c r="AA141" s="4" t="str">
        <f t="shared" si="42"/>
        <v>Supply Chain Service Provider</v>
      </c>
      <c r="AB141" s="4" t="str">
        <f t="shared" si="43"/>
        <v xml:space="preserve">Supply Chain Service Provider; </v>
      </c>
      <c r="AC141" s="182">
        <v>0</v>
      </c>
      <c r="AD141" s="182">
        <v>0</v>
      </c>
      <c r="AE141" s="182">
        <v>0</v>
      </c>
      <c r="AF141" s="182">
        <v>0</v>
      </c>
      <c r="AG141" s="182">
        <v>0</v>
      </c>
      <c r="AH141" s="182">
        <v>0</v>
      </c>
      <c r="AI141" s="182">
        <v>0</v>
      </c>
      <c r="AJ141" s="182">
        <v>0</v>
      </c>
      <c r="AK141" s="182">
        <v>0</v>
      </c>
      <c r="AL141" s="182">
        <v>0</v>
      </c>
      <c r="AM141" s="182">
        <v>1</v>
      </c>
      <c r="AN141" s="182">
        <v>0</v>
      </c>
      <c r="AO141" s="4" t="str">
        <f t="shared" si="44"/>
        <v>N/A</v>
      </c>
      <c r="AP141" s="30" t="str">
        <f t="shared" si="45"/>
        <v xml:space="preserve">N/A; </v>
      </c>
      <c r="AQ141" s="182">
        <v>0</v>
      </c>
      <c r="AR141" s="182">
        <v>0</v>
      </c>
      <c r="AS141" s="182">
        <v>0</v>
      </c>
      <c r="AT141" s="182">
        <v>0</v>
      </c>
      <c r="AU141" s="182">
        <v>0</v>
      </c>
      <c r="AV141" s="182">
        <v>0</v>
      </c>
      <c r="AW141" s="182">
        <v>1</v>
      </c>
      <c r="AX141" s="4" t="str">
        <f t="shared" si="36"/>
        <v>Data Extraction</v>
      </c>
      <c r="AY141" s="4" t="str">
        <f t="shared" si="46"/>
        <v xml:space="preserve">Data Extraction; </v>
      </c>
      <c r="AZ141" s="182">
        <v>1</v>
      </c>
      <c r="BA141" s="182">
        <v>0</v>
      </c>
      <c r="BB141" s="182">
        <v>0</v>
      </c>
      <c r="BC141" s="182">
        <v>0</v>
      </c>
      <c r="BD141" s="182">
        <v>0</v>
      </c>
      <c r="BE141" s="182">
        <v>0</v>
      </c>
      <c r="BF141" s="182">
        <v>0</v>
      </c>
      <c r="BG141" s="182">
        <v>0</v>
      </c>
      <c r="BH141" s="182">
        <v>0</v>
      </c>
      <c r="BI141" s="182">
        <v>0</v>
      </c>
      <c r="BJ141" t="s">
        <v>1254</v>
      </c>
      <c r="BK141" s="181" t="s">
        <v>86</v>
      </c>
      <c r="BL141" s="146">
        <f t="shared" si="47"/>
        <v>2023</v>
      </c>
      <c r="BM141" s="62">
        <f t="shared" si="48"/>
        <v>1</v>
      </c>
      <c r="BN141" s="238">
        <v>1</v>
      </c>
      <c r="BO141" s="238">
        <v>1</v>
      </c>
      <c r="BP141" s="30">
        <f t="shared" si="37"/>
        <v>0</v>
      </c>
      <c r="BQ141" s="30">
        <v>5</v>
      </c>
    </row>
    <row r="142" spans="1:69" ht="15" customHeight="1">
      <c r="A142" s="36">
        <v>43246</v>
      </c>
      <c r="B142" s="30" t="s">
        <v>447</v>
      </c>
      <c r="C142" s="42" t="s">
        <v>66</v>
      </c>
      <c r="D142" s="38" t="s">
        <v>448</v>
      </c>
      <c r="E142" s="68" t="s">
        <v>449</v>
      </c>
      <c r="F142" s="4" t="s">
        <v>450</v>
      </c>
      <c r="G142" s="4" t="s">
        <v>122</v>
      </c>
      <c r="H142" s="4" t="s">
        <v>451</v>
      </c>
      <c r="I142" s="25" t="str">
        <f t="shared" si="38"/>
        <v>3rd Party Application</v>
      </c>
      <c r="J142" s="3" t="str">
        <f t="shared" si="39"/>
        <v xml:space="preserve">3rd Party Application, </v>
      </c>
      <c r="K142" s="182">
        <v>0</v>
      </c>
      <c r="L142" s="182">
        <v>0</v>
      </c>
      <c r="M142" s="182">
        <v>1</v>
      </c>
      <c r="N142" s="182">
        <v>0</v>
      </c>
      <c r="O142" s="182">
        <v>0</v>
      </c>
      <c r="P142" s="182">
        <v>0</v>
      </c>
      <c r="Q142" s="182">
        <v>0</v>
      </c>
      <c r="R142" s="4" t="str">
        <f t="shared" si="40"/>
        <v>Broken Signature System</v>
      </c>
      <c r="S142" s="4" t="str">
        <f t="shared" si="41"/>
        <v xml:space="preserve">Broken Signature System; </v>
      </c>
      <c r="T142" s="183">
        <v>0</v>
      </c>
      <c r="U142" s="183">
        <v>0</v>
      </c>
      <c r="V142" s="183">
        <v>0</v>
      </c>
      <c r="W142" s="183">
        <v>0</v>
      </c>
      <c r="X142" s="183">
        <v>0</v>
      </c>
      <c r="Y142" s="183">
        <v>1</v>
      </c>
      <c r="Z142" s="183">
        <v>0</v>
      </c>
      <c r="AA142" s="4" t="str">
        <f t="shared" si="42"/>
        <v>Hijacked Updates; Supply Chain Service Provider</v>
      </c>
      <c r="AB142" s="4" t="str">
        <f t="shared" si="43"/>
        <v xml:space="preserve">Hijacked Updates; Supply Chain Service Provider; </v>
      </c>
      <c r="AC142" s="183">
        <v>0</v>
      </c>
      <c r="AD142" s="183">
        <v>1</v>
      </c>
      <c r="AE142" s="183">
        <v>0</v>
      </c>
      <c r="AF142" s="183">
        <v>0</v>
      </c>
      <c r="AG142" s="183">
        <v>0</v>
      </c>
      <c r="AH142" s="183">
        <v>0</v>
      </c>
      <c r="AI142" s="183">
        <v>0</v>
      </c>
      <c r="AJ142" s="183">
        <v>0</v>
      </c>
      <c r="AK142" s="183">
        <v>0</v>
      </c>
      <c r="AL142" s="183">
        <v>0</v>
      </c>
      <c r="AM142" s="183">
        <v>1</v>
      </c>
      <c r="AN142" s="183">
        <v>0</v>
      </c>
      <c r="AO142" s="4" t="str">
        <f t="shared" si="44"/>
        <v>N/A</v>
      </c>
      <c r="AP142" s="30" t="str">
        <f t="shared" si="45"/>
        <v xml:space="preserve">N/A; </v>
      </c>
      <c r="AQ142" s="182">
        <v>0</v>
      </c>
      <c r="AR142" s="182">
        <v>0</v>
      </c>
      <c r="AS142" s="182">
        <v>0</v>
      </c>
      <c r="AT142" s="182">
        <v>0</v>
      </c>
      <c r="AU142" s="182">
        <v>0</v>
      </c>
      <c r="AV142" s="182">
        <v>0</v>
      </c>
      <c r="AW142" s="182">
        <v>1</v>
      </c>
      <c r="AX142" s="4" t="str">
        <f t="shared" si="36"/>
        <v>Cryptominer</v>
      </c>
      <c r="AY142" s="4" t="str">
        <f t="shared" si="46"/>
        <v xml:space="preserve">Cryptominer; </v>
      </c>
      <c r="AZ142" s="183">
        <v>0</v>
      </c>
      <c r="BA142" s="183">
        <v>0</v>
      </c>
      <c r="BB142" s="183">
        <v>0</v>
      </c>
      <c r="BC142" s="183">
        <v>1</v>
      </c>
      <c r="BD142" s="183">
        <v>0</v>
      </c>
      <c r="BE142" s="183">
        <v>0</v>
      </c>
      <c r="BF142" s="183">
        <v>0</v>
      </c>
      <c r="BG142" s="183">
        <v>0</v>
      </c>
      <c r="BH142" s="183">
        <v>0</v>
      </c>
      <c r="BI142" s="183">
        <v>0</v>
      </c>
      <c r="BJ142" s="4" t="s">
        <v>79</v>
      </c>
      <c r="BK142" s="4" t="s">
        <v>86</v>
      </c>
      <c r="BL142" s="146">
        <f t="shared" si="47"/>
        <v>2018</v>
      </c>
      <c r="BM142" s="62">
        <f t="shared" si="48"/>
        <v>1</v>
      </c>
      <c r="BN142" s="235">
        <v>3</v>
      </c>
      <c r="BO142" s="235">
        <v>2</v>
      </c>
      <c r="BP142" s="30">
        <f t="shared" si="37"/>
        <v>0</v>
      </c>
      <c r="BQ142" s="30">
        <v>0</v>
      </c>
    </row>
    <row r="143" spans="1:69" ht="15" customHeight="1">
      <c r="A143" s="80">
        <v>45056</v>
      </c>
      <c r="B143" s="135" t="s">
        <v>1412</v>
      </c>
      <c r="C143" t="s">
        <v>2</v>
      </c>
      <c r="D143" s="145" t="s">
        <v>1413</v>
      </c>
      <c r="E143" s="116" t="s">
        <v>1414</v>
      </c>
      <c r="F143" t="s">
        <v>1415</v>
      </c>
      <c r="G143" t="s">
        <v>1416</v>
      </c>
      <c r="H143" t="s">
        <v>1417</v>
      </c>
      <c r="I143" s="25" t="str">
        <f t="shared" si="38"/>
        <v>3rd Party Firmware</v>
      </c>
      <c r="J143" s="3" t="str">
        <f t="shared" si="39"/>
        <v xml:space="preserve">3rd Party Firmware, </v>
      </c>
      <c r="K143" s="182">
        <v>0</v>
      </c>
      <c r="L143" s="182">
        <v>0</v>
      </c>
      <c r="M143" s="182">
        <v>0</v>
      </c>
      <c r="N143" s="182">
        <v>1</v>
      </c>
      <c r="O143" s="182">
        <v>0</v>
      </c>
      <c r="P143" s="182">
        <v>0</v>
      </c>
      <c r="Q143" s="182">
        <v>0</v>
      </c>
      <c r="R143" s="4" t="str">
        <f t="shared" si="40"/>
        <v>Unknown, Other, or N/A</v>
      </c>
      <c r="S143" s="4" t="str">
        <f t="shared" si="41"/>
        <v xml:space="preserve">Unknown, Other, or N/A; </v>
      </c>
      <c r="T143" s="182">
        <v>0</v>
      </c>
      <c r="U143" s="182">
        <v>0</v>
      </c>
      <c r="V143" s="182">
        <v>0</v>
      </c>
      <c r="W143" s="182">
        <v>0</v>
      </c>
      <c r="X143" s="182">
        <v>0</v>
      </c>
      <c r="Y143" s="182">
        <v>0</v>
      </c>
      <c r="Z143" s="182">
        <v>1</v>
      </c>
      <c r="AA143" s="4" t="str">
        <f t="shared" si="42"/>
        <v>Supply Chain Service Provider</v>
      </c>
      <c r="AB143" s="4" t="str">
        <f t="shared" si="43"/>
        <v xml:space="preserve">Supply Chain Service Provider; </v>
      </c>
      <c r="AC143" s="182">
        <v>0</v>
      </c>
      <c r="AD143" s="182">
        <v>0</v>
      </c>
      <c r="AE143" s="182">
        <v>0</v>
      </c>
      <c r="AF143" s="182">
        <v>0</v>
      </c>
      <c r="AG143" s="182">
        <v>0</v>
      </c>
      <c r="AH143" s="182">
        <v>0</v>
      </c>
      <c r="AI143" s="182">
        <v>0</v>
      </c>
      <c r="AJ143" s="182">
        <v>0</v>
      </c>
      <c r="AK143" s="182">
        <v>0</v>
      </c>
      <c r="AL143" s="182">
        <v>0</v>
      </c>
      <c r="AM143" s="182">
        <v>1</v>
      </c>
      <c r="AN143" s="182">
        <v>0</v>
      </c>
      <c r="AO143" s="4" t="str">
        <f t="shared" si="44"/>
        <v>N/A</v>
      </c>
      <c r="AP143" s="30" t="str">
        <f t="shared" si="45"/>
        <v xml:space="preserve">N/A; </v>
      </c>
      <c r="AQ143" s="182">
        <v>0</v>
      </c>
      <c r="AR143" s="182">
        <v>0</v>
      </c>
      <c r="AS143" s="182">
        <v>0</v>
      </c>
      <c r="AT143" s="182">
        <v>0</v>
      </c>
      <c r="AU143" s="182">
        <v>0</v>
      </c>
      <c r="AV143" s="182">
        <v>0</v>
      </c>
      <c r="AW143" s="182">
        <v>1</v>
      </c>
      <c r="AX143" s="4" t="str">
        <f t="shared" si="36"/>
        <v>Unknown or Other</v>
      </c>
      <c r="AY143" s="4" t="str">
        <f t="shared" si="46"/>
        <v xml:space="preserve">Unknown or Other; </v>
      </c>
      <c r="AZ143" s="182">
        <v>0</v>
      </c>
      <c r="BA143" s="182">
        <v>0</v>
      </c>
      <c r="BB143" s="182">
        <v>0</v>
      </c>
      <c r="BC143" s="182">
        <v>0</v>
      </c>
      <c r="BD143" s="182">
        <v>0</v>
      </c>
      <c r="BE143" s="182">
        <v>0</v>
      </c>
      <c r="BF143" s="182">
        <v>0</v>
      </c>
      <c r="BG143" s="182">
        <v>0</v>
      </c>
      <c r="BH143" s="182">
        <v>0</v>
      </c>
      <c r="BI143" s="182">
        <v>1</v>
      </c>
      <c r="BJ143" t="s">
        <v>1418</v>
      </c>
      <c r="BK143" t="s">
        <v>79</v>
      </c>
      <c r="BL143" s="146">
        <f t="shared" si="47"/>
        <v>2023</v>
      </c>
      <c r="BM143" s="62">
        <f t="shared" si="48"/>
        <v>1</v>
      </c>
      <c r="BN143" s="238">
        <v>1</v>
      </c>
      <c r="BO143" s="238">
        <v>4</v>
      </c>
      <c r="BP143" s="30">
        <f t="shared" si="37"/>
        <v>0</v>
      </c>
      <c r="BQ143" s="30">
        <v>5</v>
      </c>
    </row>
    <row r="144" spans="1:69" ht="15" customHeight="1">
      <c r="A144" s="118">
        <v>44349</v>
      </c>
      <c r="B144" s="147" t="s">
        <v>966</v>
      </c>
      <c r="C144" s="56" t="s">
        <v>66</v>
      </c>
      <c r="D144" s="143" t="s">
        <v>967</v>
      </c>
      <c r="E144" s="113" t="s">
        <v>968</v>
      </c>
      <c r="F144" t="s">
        <v>969</v>
      </c>
      <c r="G144" t="s">
        <v>970</v>
      </c>
      <c r="H144" t="s">
        <v>971</v>
      </c>
      <c r="I144" s="25" t="str">
        <f t="shared" si="38"/>
        <v>3rd Party Application</v>
      </c>
      <c r="J144" s="3" t="str">
        <f t="shared" si="39"/>
        <v xml:space="preserve">3rd Party Application, </v>
      </c>
      <c r="K144" s="182">
        <v>0</v>
      </c>
      <c r="L144" s="182">
        <v>0</v>
      </c>
      <c r="M144" s="182">
        <v>1</v>
      </c>
      <c r="N144" s="182">
        <v>0</v>
      </c>
      <c r="O144" s="182">
        <v>0</v>
      </c>
      <c r="P144" s="182">
        <v>0</v>
      </c>
      <c r="Q144" s="182">
        <v>0</v>
      </c>
      <c r="R144" s="4" t="str">
        <f t="shared" si="40"/>
        <v>Self-signed/Unsigned</v>
      </c>
      <c r="S144" s="4" t="str">
        <f t="shared" si="41"/>
        <v xml:space="preserve">Self-signed/Unsigned; </v>
      </c>
      <c r="T144" s="183">
        <v>0</v>
      </c>
      <c r="U144" s="183">
        <v>0</v>
      </c>
      <c r="V144" s="183">
        <v>0</v>
      </c>
      <c r="W144" s="183">
        <v>0</v>
      </c>
      <c r="X144" s="183">
        <v>1</v>
      </c>
      <c r="Y144" s="183">
        <v>0</v>
      </c>
      <c r="Z144" s="183">
        <v>0</v>
      </c>
      <c r="AA144" s="4" t="str">
        <f t="shared" si="42"/>
        <v>Direct Download</v>
      </c>
      <c r="AB144" s="4" t="str">
        <f t="shared" si="43"/>
        <v xml:space="preserve">Direct Download; </v>
      </c>
      <c r="AC144" s="183">
        <v>0</v>
      </c>
      <c r="AD144" s="183">
        <v>0</v>
      </c>
      <c r="AE144" s="183">
        <v>0</v>
      </c>
      <c r="AF144" s="183">
        <v>0</v>
      </c>
      <c r="AG144" s="183">
        <v>0</v>
      </c>
      <c r="AH144" s="183">
        <v>0</v>
      </c>
      <c r="AI144" s="183">
        <v>0</v>
      </c>
      <c r="AJ144" s="183">
        <v>1</v>
      </c>
      <c r="AK144" s="183">
        <v>0</v>
      </c>
      <c r="AL144" s="183">
        <v>0</v>
      </c>
      <c r="AM144" s="183">
        <v>0</v>
      </c>
      <c r="AN144" s="183">
        <v>0</v>
      </c>
      <c r="AO144" s="4" t="str">
        <f t="shared" si="44"/>
        <v>N/A</v>
      </c>
      <c r="AP144" s="30" t="str">
        <f t="shared" si="45"/>
        <v xml:space="preserve">N/A; </v>
      </c>
      <c r="AQ144" s="182">
        <v>0</v>
      </c>
      <c r="AR144" s="182">
        <v>0</v>
      </c>
      <c r="AS144" s="182">
        <v>0</v>
      </c>
      <c r="AT144" s="182">
        <v>0</v>
      </c>
      <c r="AU144" s="182">
        <v>0</v>
      </c>
      <c r="AV144" s="182">
        <v>0</v>
      </c>
      <c r="AW144" s="182">
        <v>1</v>
      </c>
      <c r="AX144" s="4" t="str">
        <f t="shared" si="36"/>
        <v>Data Extraction; Backdoor Access; Remote Code Execution/Download; Data Damage</v>
      </c>
      <c r="AY144" s="4" t="str">
        <f t="shared" si="46"/>
        <v xml:space="preserve">Data Extraction; Backdoor Access; Remote Code Execution/Download; Data Damage; </v>
      </c>
      <c r="AZ144" s="183">
        <v>1</v>
      </c>
      <c r="BA144" s="183">
        <v>0</v>
      </c>
      <c r="BB144" s="183">
        <v>1</v>
      </c>
      <c r="BC144" s="183">
        <v>0</v>
      </c>
      <c r="BD144" s="183">
        <v>1</v>
      </c>
      <c r="BE144" s="183">
        <v>0</v>
      </c>
      <c r="BF144" s="183">
        <v>0</v>
      </c>
      <c r="BG144" s="183">
        <v>0</v>
      </c>
      <c r="BH144" s="183">
        <v>1</v>
      </c>
      <c r="BI144" s="183">
        <v>0</v>
      </c>
      <c r="BJ144" s="4" t="s">
        <v>972</v>
      </c>
      <c r="BK144" s="4" t="s">
        <v>79</v>
      </c>
      <c r="BL144" s="146">
        <f t="shared" si="47"/>
        <v>2021</v>
      </c>
      <c r="BM144" s="62">
        <f t="shared" si="48"/>
        <v>1</v>
      </c>
      <c r="BN144" s="236">
        <v>2</v>
      </c>
      <c r="BO144" s="236">
        <v>1</v>
      </c>
      <c r="BP144" s="30">
        <f t="shared" si="37"/>
        <v>0</v>
      </c>
      <c r="BQ144" s="30">
        <v>2</v>
      </c>
    </row>
    <row r="145" spans="1:69" ht="15" customHeight="1">
      <c r="A145" s="80">
        <v>44299</v>
      </c>
      <c r="B145" s="135" t="s">
        <v>1356</v>
      </c>
      <c r="C145" t="s">
        <v>112</v>
      </c>
      <c r="D145" s="145" t="s">
        <v>1357</v>
      </c>
      <c r="E145" s="180" t="s">
        <v>1358</v>
      </c>
      <c r="F145" t="s">
        <v>1353</v>
      </c>
      <c r="G145" t="s">
        <v>1354</v>
      </c>
      <c r="H145" t="s">
        <v>1355</v>
      </c>
      <c r="I145" s="25" t="str">
        <f t="shared" si="38"/>
        <v>OSS</v>
      </c>
      <c r="J145" s="3" t="str">
        <f t="shared" si="39"/>
        <v xml:space="preserve">OSS, </v>
      </c>
      <c r="K145" s="182">
        <v>0</v>
      </c>
      <c r="L145" s="182">
        <v>0</v>
      </c>
      <c r="M145" s="182">
        <v>0</v>
      </c>
      <c r="N145" s="182">
        <v>0</v>
      </c>
      <c r="O145" s="182">
        <v>1</v>
      </c>
      <c r="P145" s="182">
        <v>0</v>
      </c>
      <c r="Q145" s="182">
        <v>0</v>
      </c>
      <c r="R145" s="4" t="str">
        <f t="shared" si="40"/>
        <v>Unknown, Other, or N/A</v>
      </c>
      <c r="S145" s="4" t="str">
        <f t="shared" si="41"/>
        <v xml:space="preserve">Unknown, Other, or N/A; </v>
      </c>
      <c r="T145" s="182">
        <v>0</v>
      </c>
      <c r="U145" s="182">
        <v>0</v>
      </c>
      <c r="V145" s="182">
        <v>0</v>
      </c>
      <c r="W145" s="182">
        <v>0</v>
      </c>
      <c r="X145" s="182">
        <v>0</v>
      </c>
      <c r="Y145" s="182">
        <v>0</v>
      </c>
      <c r="Z145" s="182">
        <v>1</v>
      </c>
      <c r="AA145" s="4" t="str">
        <f t="shared" si="42"/>
        <v>Open Source Dependency</v>
      </c>
      <c r="AB145" s="4" t="str">
        <f t="shared" si="43"/>
        <v xml:space="preserve">Open Source Dependency; </v>
      </c>
      <c r="AC145" s="182">
        <v>0</v>
      </c>
      <c r="AD145" s="182">
        <v>0</v>
      </c>
      <c r="AE145" s="182">
        <v>0</v>
      </c>
      <c r="AF145" s="182">
        <v>0</v>
      </c>
      <c r="AG145" s="182">
        <v>1</v>
      </c>
      <c r="AH145" s="182">
        <v>0</v>
      </c>
      <c r="AI145" s="182">
        <v>0</v>
      </c>
      <c r="AJ145" s="182">
        <v>0</v>
      </c>
      <c r="AK145" s="182">
        <v>0</v>
      </c>
      <c r="AL145" s="182">
        <v>0</v>
      </c>
      <c r="AM145" s="182">
        <v>0</v>
      </c>
      <c r="AN145" s="182">
        <v>0</v>
      </c>
      <c r="AO145" s="4" t="str">
        <f t="shared" si="44"/>
        <v>Code Injection</v>
      </c>
      <c r="AP145" s="30" t="str">
        <f t="shared" si="45"/>
        <v xml:space="preserve">Code Injection; </v>
      </c>
      <c r="AQ145" s="182">
        <v>0</v>
      </c>
      <c r="AR145" s="182">
        <v>0</v>
      </c>
      <c r="AS145" s="182">
        <v>0</v>
      </c>
      <c r="AT145" s="182">
        <v>0</v>
      </c>
      <c r="AU145" s="182">
        <v>0</v>
      </c>
      <c r="AV145" s="182">
        <v>1</v>
      </c>
      <c r="AW145" s="182">
        <v>0</v>
      </c>
      <c r="AX145" s="4" t="str">
        <f t="shared" si="36"/>
        <v>Remote Code Execution/Download</v>
      </c>
      <c r="AY145" s="4" t="str">
        <f t="shared" si="46"/>
        <v xml:space="preserve">Remote Code Execution/Download; </v>
      </c>
      <c r="AZ145" s="182">
        <v>0</v>
      </c>
      <c r="BA145" s="182">
        <v>0</v>
      </c>
      <c r="BB145" s="182">
        <v>0</v>
      </c>
      <c r="BC145" s="182">
        <v>0</v>
      </c>
      <c r="BD145" s="182">
        <v>1</v>
      </c>
      <c r="BE145" s="182">
        <v>0</v>
      </c>
      <c r="BF145" s="182">
        <v>0</v>
      </c>
      <c r="BG145" s="182">
        <v>0</v>
      </c>
      <c r="BH145" s="182">
        <v>0</v>
      </c>
      <c r="BI145" s="182">
        <v>0</v>
      </c>
      <c r="BJ145" t="s">
        <v>45</v>
      </c>
      <c r="BK145" t="s">
        <v>45</v>
      </c>
      <c r="BL145" s="146">
        <f t="shared" si="47"/>
        <v>2021</v>
      </c>
      <c r="BM145" s="62">
        <f t="shared" si="48"/>
        <v>0</v>
      </c>
      <c r="BN145" s="238">
        <v>3</v>
      </c>
      <c r="BO145" s="238">
        <v>3</v>
      </c>
      <c r="BP145" s="30">
        <f t="shared" si="37"/>
        <v>0</v>
      </c>
      <c r="BQ145" s="30">
        <v>5</v>
      </c>
    </row>
    <row r="146" spans="1:69" ht="15" customHeight="1">
      <c r="A146" s="118">
        <v>44075</v>
      </c>
      <c r="B146" t="s">
        <v>848</v>
      </c>
      <c r="C146" s="56" t="s">
        <v>66</v>
      </c>
      <c r="D146" s="151" t="s">
        <v>849</v>
      </c>
      <c r="E146" s="112" t="s">
        <v>850</v>
      </c>
      <c r="F146" t="s">
        <v>851</v>
      </c>
      <c r="G146" t="s">
        <v>852</v>
      </c>
      <c r="H146" t="s">
        <v>853</v>
      </c>
      <c r="I146" s="25" t="str">
        <f t="shared" si="38"/>
        <v>3rd Party Application</v>
      </c>
      <c r="J146" s="3" t="str">
        <f t="shared" si="39"/>
        <v xml:space="preserve">3rd Party Application, </v>
      </c>
      <c r="K146" s="182">
        <v>0</v>
      </c>
      <c r="L146" s="182">
        <v>0</v>
      </c>
      <c r="M146" s="182">
        <v>1</v>
      </c>
      <c r="N146" s="182">
        <v>0</v>
      </c>
      <c r="O146" s="182">
        <v>0</v>
      </c>
      <c r="P146" s="182">
        <v>0</v>
      </c>
      <c r="Q146" s="182">
        <v>0</v>
      </c>
      <c r="R146" s="4" t="str">
        <f t="shared" si="40"/>
        <v>Self-signed/Unsigned</v>
      </c>
      <c r="S146" s="4" t="str">
        <f t="shared" si="41"/>
        <v xml:space="preserve">Self-signed/Unsigned; </v>
      </c>
      <c r="T146" s="183">
        <v>0</v>
      </c>
      <c r="U146" s="183">
        <v>0</v>
      </c>
      <c r="V146" s="183">
        <v>0</v>
      </c>
      <c r="W146" s="183">
        <v>0</v>
      </c>
      <c r="X146" s="183">
        <v>1</v>
      </c>
      <c r="Y146" s="183">
        <v>0</v>
      </c>
      <c r="Z146" s="183">
        <v>0</v>
      </c>
      <c r="AA146" s="4" t="str">
        <f t="shared" si="42"/>
        <v>Hijacked Updates</v>
      </c>
      <c r="AB146" s="4" t="str">
        <f t="shared" si="43"/>
        <v xml:space="preserve">Hijacked Updates; </v>
      </c>
      <c r="AC146" s="183">
        <v>0</v>
      </c>
      <c r="AD146" s="183">
        <v>1</v>
      </c>
      <c r="AE146" s="183">
        <v>0</v>
      </c>
      <c r="AF146" s="183">
        <v>0</v>
      </c>
      <c r="AG146" s="183">
        <v>0</v>
      </c>
      <c r="AH146" s="183">
        <v>0</v>
      </c>
      <c r="AI146" s="183">
        <v>0</v>
      </c>
      <c r="AJ146" s="183">
        <v>0</v>
      </c>
      <c r="AK146" s="183">
        <v>0</v>
      </c>
      <c r="AL146" s="183">
        <v>0</v>
      </c>
      <c r="AM146" s="183">
        <v>0</v>
      </c>
      <c r="AN146" s="183">
        <v>0</v>
      </c>
      <c r="AO146" s="4" t="str">
        <f t="shared" si="44"/>
        <v>N/A</v>
      </c>
      <c r="AP146" s="30" t="str">
        <f t="shared" si="45"/>
        <v xml:space="preserve">N/A; </v>
      </c>
      <c r="AQ146" s="182">
        <v>0</v>
      </c>
      <c r="AR146" s="182">
        <v>0</v>
      </c>
      <c r="AS146" s="182">
        <v>0</v>
      </c>
      <c r="AT146" s="182">
        <v>0</v>
      </c>
      <c r="AU146" s="182">
        <v>0</v>
      </c>
      <c r="AV146" s="182">
        <v>0</v>
      </c>
      <c r="AW146" s="182">
        <v>1</v>
      </c>
      <c r="AX146" s="4" t="str">
        <f t="shared" si="36"/>
        <v>Data Extraction; Backdoor Access</v>
      </c>
      <c r="AY146" s="4" t="str">
        <f t="shared" si="46"/>
        <v xml:space="preserve">Data Extraction; Backdoor Access; </v>
      </c>
      <c r="AZ146" s="183">
        <v>1</v>
      </c>
      <c r="BA146" s="183">
        <v>0</v>
      </c>
      <c r="BB146" s="183">
        <v>1</v>
      </c>
      <c r="BC146" s="183">
        <v>0</v>
      </c>
      <c r="BD146" s="183">
        <v>0</v>
      </c>
      <c r="BE146" s="183">
        <v>0</v>
      </c>
      <c r="BF146" s="183">
        <v>0</v>
      </c>
      <c r="BG146" s="183">
        <v>0</v>
      </c>
      <c r="BH146" s="183">
        <v>0</v>
      </c>
      <c r="BI146" s="183">
        <v>0</v>
      </c>
      <c r="BJ146" s="4" t="s">
        <v>79</v>
      </c>
      <c r="BK146" s="4" t="s">
        <v>79</v>
      </c>
      <c r="BL146" s="146">
        <f t="shared" si="47"/>
        <v>2020</v>
      </c>
      <c r="BM146" s="62">
        <f t="shared" si="48"/>
        <v>1</v>
      </c>
      <c r="BN146" s="236">
        <v>3</v>
      </c>
      <c r="BO146" s="236">
        <v>2</v>
      </c>
      <c r="BP146" s="30">
        <f t="shared" si="37"/>
        <v>0</v>
      </c>
      <c r="BQ146" s="30">
        <v>2</v>
      </c>
    </row>
    <row r="147" spans="1:69" ht="15" customHeight="1">
      <c r="A147" s="80">
        <v>44677</v>
      </c>
      <c r="B147" s="66" t="s">
        <v>1108</v>
      </c>
      <c r="C147" s="56" t="s">
        <v>112</v>
      </c>
      <c r="D147" s="142" t="s">
        <v>1109</v>
      </c>
      <c r="E147" s="79" t="s">
        <v>1110</v>
      </c>
      <c r="F147" s="30" t="s">
        <v>1111</v>
      </c>
      <c r="G147" s="30" t="s">
        <v>1112</v>
      </c>
      <c r="H147" s="30" t="s">
        <v>1113</v>
      </c>
      <c r="I147" s="25" t="str">
        <f t="shared" si="38"/>
        <v>1st Party OS/Applications</v>
      </c>
      <c r="J147" s="3" t="str">
        <f t="shared" si="39"/>
        <v xml:space="preserve">1st Party OS/Applications, </v>
      </c>
      <c r="K147" s="182">
        <v>1</v>
      </c>
      <c r="L147" s="182">
        <v>0</v>
      </c>
      <c r="M147" s="182">
        <v>0</v>
      </c>
      <c r="N147" s="182">
        <v>0</v>
      </c>
      <c r="O147" s="182">
        <v>0</v>
      </c>
      <c r="P147" s="182">
        <v>0</v>
      </c>
      <c r="Q147" s="182">
        <v>0</v>
      </c>
      <c r="R147" s="4" t="str">
        <f t="shared" si="40"/>
        <v>Self-signed/Unsigned</v>
      </c>
      <c r="S147" s="4" t="str">
        <f t="shared" si="41"/>
        <v xml:space="preserve">Self-signed/Unsigned; </v>
      </c>
      <c r="T147" s="183">
        <v>0</v>
      </c>
      <c r="U147" s="183">
        <v>0</v>
      </c>
      <c r="V147" s="183">
        <v>0</v>
      </c>
      <c r="W147" s="183">
        <v>0</v>
      </c>
      <c r="X147" s="183">
        <v>1</v>
      </c>
      <c r="Y147" s="183">
        <v>0</v>
      </c>
      <c r="Z147" s="183">
        <v>0</v>
      </c>
      <c r="AA147" s="4" t="str">
        <f t="shared" si="42"/>
        <v>Open Source Dependency</v>
      </c>
      <c r="AB147" s="4" t="str">
        <f t="shared" si="43"/>
        <v xml:space="preserve">Open Source Dependency; </v>
      </c>
      <c r="AC147" s="183">
        <v>0</v>
      </c>
      <c r="AD147" s="183">
        <v>0</v>
      </c>
      <c r="AE147" s="183">
        <v>0</v>
      </c>
      <c r="AF147" s="183">
        <v>0</v>
      </c>
      <c r="AG147" s="183">
        <v>1</v>
      </c>
      <c r="AH147" s="183">
        <v>0</v>
      </c>
      <c r="AI147" s="183">
        <v>0</v>
      </c>
      <c r="AJ147" s="183">
        <v>0</v>
      </c>
      <c r="AK147" s="183">
        <v>0</v>
      </c>
      <c r="AL147" s="183">
        <v>0</v>
      </c>
      <c r="AM147" s="183">
        <v>0</v>
      </c>
      <c r="AN147" s="183">
        <v>0</v>
      </c>
      <c r="AO147" s="4" t="str">
        <f t="shared" si="44"/>
        <v>Code Injection</v>
      </c>
      <c r="AP147" s="30" t="str">
        <f t="shared" si="45"/>
        <v xml:space="preserve">Code Injection; </v>
      </c>
      <c r="AQ147" s="182">
        <v>0</v>
      </c>
      <c r="AR147" s="182">
        <v>0</v>
      </c>
      <c r="AS147" s="182">
        <v>0</v>
      </c>
      <c r="AT147" s="182">
        <v>0</v>
      </c>
      <c r="AU147" s="182">
        <v>0</v>
      </c>
      <c r="AV147" s="182">
        <v>1</v>
      </c>
      <c r="AW147" s="182">
        <v>0</v>
      </c>
      <c r="AX147" s="4" t="str">
        <f t="shared" si="36"/>
        <v>Backdoor Access; Remote Code Execution/Download</v>
      </c>
      <c r="AY147" s="4" t="str">
        <f t="shared" si="46"/>
        <v xml:space="preserve">Backdoor Access; Remote Code Execution/Download; </v>
      </c>
      <c r="AZ147" s="182">
        <v>0</v>
      </c>
      <c r="BA147" s="182">
        <v>0</v>
      </c>
      <c r="BB147" s="182">
        <v>1</v>
      </c>
      <c r="BC147" s="182">
        <v>0</v>
      </c>
      <c r="BD147" s="182">
        <v>1</v>
      </c>
      <c r="BE147" s="182">
        <v>0</v>
      </c>
      <c r="BF147" s="182">
        <v>0</v>
      </c>
      <c r="BG147" s="182">
        <v>0</v>
      </c>
      <c r="BH147" s="182">
        <v>0</v>
      </c>
      <c r="BI147" s="182">
        <v>0</v>
      </c>
      <c r="BJ147" s="30" t="s">
        <v>79</v>
      </c>
      <c r="BK147" s="4" t="s">
        <v>79</v>
      </c>
      <c r="BL147" s="146">
        <f t="shared" si="47"/>
        <v>2022</v>
      </c>
      <c r="BM147" s="62">
        <f t="shared" si="48"/>
        <v>1</v>
      </c>
      <c r="BN147" s="238">
        <v>1</v>
      </c>
      <c r="BO147" s="238">
        <v>3</v>
      </c>
      <c r="BP147" s="30">
        <f t="shared" si="37"/>
        <v>0</v>
      </c>
      <c r="BQ147" s="30">
        <v>3</v>
      </c>
    </row>
    <row r="148" spans="1:69" ht="15" customHeight="1">
      <c r="A148" s="80">
        <v>44155</v>
      </c>
      <c r="B148" s="66" t="s">
        <v>876</v>
      </c>
      <c r="C148" s="56" t="s">
        <v>66</v>
      </c>
      <c r="D148" s="142" t="s">
        <v>877</v>
      </c>
      <c r="E148" s="81" t="s">
        <v>878</v>
      </c>
      <c r="F148" s="4" t="s">
        <v>879</v>
      </c>
      <c r="G148" s="4" t="s">
        <v>435</v>
      </c>
      <c r="H148" s="4" t="s">
        <v>446</v>
      </c>
      <c r="I148" s="25" t="str">
        <f t="shared" si="38"/>
        <v>OSS</v>
      </c>
      <c r="J148" s="3" t="str">
        <f t="shared" si="39"/>
        <v xml:space="preserve">OSS, </v>
      </c>
      <c r="K148" s="182">
        <v>0</v>
      </c>
      <c r="L148" s="182">
        <v>0</v>
      </c>
      <c r="M148" s="182">
        <v>0</v>
      </c>
      <c r="N148" s="182">
        <v>0</v>
      </c>
      <c r="O148" s="182">
        <v>1</v>
      </c>
      <c r="P148" s="182">
        <v>0</v>
      </c>
      <c r="Q148" s="182">
        <v>0</v>
      </c>
      <c r="R148" s="4" t="str">
        <f t="shared" si="40"/>
        <v>Self-signed/Unsigned</v>
      </c>
      <c r="S148" s="4" t="str">
        <f t="shared" si="41"/>
        <v xml:space="preserve">Self-signed/Unsigned; </v>
      </c>
      <c r="T148" s="183">
        <v>0</v>
      </c>
      <c r="U148" s="183">
        <v>0</v>
      </c>
      <c r="V148" s="183">
        <v>0</v>
      </c>
      <c r="W148" s="183">
        <v>0</v>
      </c>
      <c r="X148" s="183">
        <v>1</v>
      </c>
      <c r="Y148" s="183">
        <v>0</v>
      </c>
      <c r="Z148" s="183">
        <v>0</v>
      </c>
      <c r="AA148" s="4" t="str">
        <f t="shared" si="42"/>
        <v>Open Source Dependency; Development Software</v>
      </c>
      <c r="AB148" s="4" t="str">
        <f t="shared" si="43"/>
        <v xml:space="preserve">Open Source Dependency; Development Software; </v>
      </c>
      <c r="AC148" s="183">
        <v>0</v>
      </c>
      <c r="AD148" s="183">
        <v>0</v>
      </c>
      <c r="AE148" s="183">
        <v>0</v>
      </c>
      <c r="AF148" s="183">
        <v>0</v>
      </c>
      <c r="AG148" s="183">
        <v>1</v>
      </c>
      <c r="AH148" s="183">
        <v>0</v>
      </c>
      <c r="AI148" s="183">
        <v>0</v>
      </c>
      <c r="AJ148" s="183">
        <v>0</v>
      </c>
      <c r="AK148" s="183">
        <v>0</v>
      </c>
      <c r="AL148" s="183">
        <v>1</v>
      </c>
      <c r="AM148" s="183">
        <v>0</v>
      </c>
      <c r="AN148" s="183">
        <v>0</v>
      </c>
      <c r="AO148" s="4" t="str">
        <f t="shared" si="44"/>
        <v>N/A</v>
      </c>
      <c r="AP148" s="30" t="str">
        <f t="shared" si="45"/>
        <v xml:space="preserve">N/A; </v>
      </c>
      <c r="AQ148" s="182">
        <v>0</v>
      </c>
      <c r="AR148" s="182">
        <v>0</v>
      </c>
      <c r="AS148" s="182">
        <v>0</v>
      </c>
      <c r="AT148" s="182">
        <v>0</v>
      </c>
      <c r="AU148" s="182">
        <v>0</v>
      </c>
      <c r="AV148" s="182">
        <v>0</v>
      </c>
      <c r="AW148" s="182">
        <v>1</v>
      </c>
      <c r="AX148" s="4" t="str">
        <f t="shared" si="36"/>
        <v>Data Extraction; Backdoor Access; Remote Code Execution/Download</v>
      </c>
      <c r="AY148" s="4" t="str">
        <f t="shared" si="46"/>
        <v xml:space="preserve">Data Extraction; Backdoor Access; Remote Code Execution/Download; </v>
      </c>
      <c r="AZ148" s="182">
        <v>1</v>
      </c>
      <c r="BA148" s="182">
        <v>0</v>
      </c>
      <c r="BB148" s="182">
        <v>1</v>
      </c>
      <c r="BC148" s="182">
        <v>0</v>
      </c>
      <c r="BD148" s="182">
        <v>1</v>
      </c>
      <c r="BE148" s="182">
        <v>0</v>
      </c>
      <c r="BF148" s="182">
        <v>0</v>
      </c>
      <c r="BG148" s="182">
        <v>0</v>
      </c>
      <c r="BH148" s="182">
        <v>0</v>
      </c>
      <c r="BI148" s="182">
        <v>0</v>
      </c>
      <c r="BJ148" s="4" t="s">
        <v>79</v>
      </c>
      <c r="BK148" s="4" t="s">
        <v>79</v>
      </c>
      <c r="BL148" s="146">
        <f t="shared" si="47"/>
        <v>2020</v>
      </c>
      <c r="BM148" s="62">
        <f t="shared" si="48"/>
        <v>0</v>
      </c>
      <c r="BN148" s="235">
        <v>2</v>
      </c>
      <c r="BO148" s="235">
        <v>1</v>
      </c>
      <c r="BP148" s="30">
        <f t="shared" si="37"/>
        <v>0</v>
      </c>
      <c r="BQ148" s="30">
        <v>1</v>
      </c>
    </row>
    <row r="149" spans="1:69" ht="15" customHeight="1">
      <c r="A149" s="80">
        <v>44648</v>
      </c>
      <c r="B149" s="135" t="s">
        <v>1243</v>
      </c>
      <c r="C149" t="s">
        <v>66</v>
      </c>
      <c r="D149" s="145" t="s">
        <v>1244</v>
      </c>
      <c r="E149" s="158" t="s">
        <v>1245</v>
      </c>
      <c r="F149" s="30" t="s">
        <v>1058</v>
      </c>
      <c r="G149" s="30" t="s">
        <v>435</v>
      </c>
      <c r="H149" s="30" t="s">
        <v>1246</v>
      </c>
      <c r="I149" s="25" t="str">
        <f t="shared" si="38"/>
        <v>OSS</v>
      </c>
      <c r="J149" s="3" t="str">
        <f t="shared" si="39"/>
        <v xml:space="preserve">OSS, </v>
      </c>
      <c r="K149" s="182">
        <v>0</v>
      </c>
      <c r="L149" s="182">
        <v>0</v>
      </c>
      <c r="M149" s="182">
        <v>0</v>
      </c>
      <c r="N149" s="182">
        <v>0</v>
      </c>
      <c r="O149" s="182">
        <v>1</v>
      </c>
      <c r="P149" s="182">
        <v>0</v>
      </c>
      <c r="Q149" s="182">
        <v>0</v>
      </c>
      <c r="R149" s="4" t="str">
        <f t="shared" si="40"/>
        <v>Self-signed/Unsigned</v>
      </c>
      <c r="S149" s="4" t="str">
        <f t="shared" si="41"/>
        <v xml:space="preserve">Self-signed/Unsigned; </v>
      </c>
      <c r="T149" s="183">
        <v>0</v>
      </c>
      <c r="U149" s="183">
        <v>0</v>
      </c>
      <c r="V149" s="183">
        <v>0</v>
      </c>
      <c r="W149" s="183">
        <v>0</v>
      </c>
      <c r="X149" s="183">
        <v>1</v>
      </c>
      <c r="Y149" s="183">
        <v>0</v>
      </c>
      <c r="Z149" s="183">
        <v>0</v>
      </c>
      <c r="AA149" s="4" t="str">
        <f t="shared" si="42"/>
        <v>Typosquatting; Open Source Dependency</v>
      </c>
      <c r="AB149" s="4" t="str">
        <f t="shared" si="43"/>
        <v xml:space="preserve">Typosquatting; Open Source Dependency; </v>
      </c>
      <c r="AC149" s="183">
        <v>1</v>
      </c>
      <c r="AD149" s="183">
        <v>0</v>
      </c>
      <c r="AE149" s="183">
        <v>0</v>
      </c>
      <c r="AF149" s="183">
        <v>0</v>
      </c>
      <c r="AG149" s="183">
        <v>1</v>
      </c>
      <c r="AH149" s="183">
        <v>0</v>
      </c>
      <c r="AI149" s="183">
        <v>0</v>
      </c>
      <c r="AJ149" s="183">
        <v>0</v>
      </c>
      <c r="AK149" s="183">
        <v>0</v>
      </c>
      <c r="AL149" s="183">
        <v>0</v>
      </c>
      <c r="AM149" s="183">
        <v>0</v>
      </c>
      <c r="AN149" s="183">
        <v>0</v>
      </c>
      <c r="AO149" s="4" t="str">
        <f t="shared" si="44"/>
        <v>N/A</v>
      </c>
      <c r="AP149" s="30" t="str">
        <f t="shared" si="45"/>
        <v xml:space="preserve">N/A; </v>
      </c>
      <c r="AQ149" s="182">
        <v>0</v>
      </c>
      <c r="AR149" s="183">
        <v>0</v>
      </c>
      <c r="AS149" s="183">
        <v>0</v>
      </c>
      <c r="AT149" s="183">
        <v>0</v>
      </c>
      <c r="AU149" s="183">
        <v>0</v>
      </c>
      <c r="AV149" s="183">
        <v>0</v>
      </c>
      <c r="AW149" s="183">
        <v>1</v>
      </c>
      <c r="AX149" s="4" t="str">
        <f t="shared" si="36"/>
        <v>Data Extraction</v>
      </c>
      <c r="AY149" s="4" t="str">
        <f t="shared" si="46"/>
        <v xml:space="preserve">Data Extraction; </v>
      </c>
      <c r="AZ149" s="182">
        <v>1</v>
      </c>
      <c r="BA149" s="182">
        <v>0</v>
      </c>
      <c r="BB149" s="182">
        <v>0</v>
      </c>
      <c r="BC149" s="182">
        <v>0</v>
      </c>
      <c r="BD149" s="182">
        <v>0</v>
      </c>
      <c r="BE149" s="182">
        <v>0</v>
      </c>
      <c r="BF149" s="182">
        <v>0</v>
      </c>
      <c r="BG149" s="182">
        <v>0</v>
      </c>
      <c r="BH149" s="182">
        <v>0</v>
      </c>
      <c r="BI149" s="182">
        <v>0</v>
      </c>
      <c r="BJ149" s="30" t="s">
        <v>1204</v>
      </c>
      <c r="BK149" s="30" t="s">
        <v>79</v>
      </c>
      <c r="BL149" s="146">
        <f t="shared" si="47"/>
        <v>2022</v>
      </c>
      <c r="BM149" s="62">
        <f t="shared" si="48"/>
        <v>0</v>
      </c>
      <c r="BN149" s="238">
        <v>2</v>
      </c>
      <c r="BO149" s="238">
        <v>1</v>
      </c>
      <c r="BP149" s="30">
        <f t="shared" si="37"/>
        <v>0</v>
      </c>
      <c r="BQ149" s="30">
        <v>5</v>
      </c>
    </row>
    <row r="150" spans="1:69" ht="15" customHeight="1">
      <c r="A150" s="37">
        <v>43759</v>
      </c>
      <c r="B150" s="30" t="s">
        <v>692</v>
      </c>
      <c r="C150" s="21" t="s">
        <v>66</v>
      </c>
      <c r="D150" s="38" t="s">
        <v>693</v>
      </c>
      <c r="E150" s="255" t="s">
        <v>694</v>
      </c>
      <c r="F150" s="4" t="s">
        <v>695</v>
      </c>
      <c r="G150" s="4" t="s">
        <v>696</v>
      </c>
      <c r="H150" s="4" t="s">
        <v>697</v>
      </c>
      <c r="I150" s="25" t="str">
        <f t="shared" si="38"/>
        <v>3rd Party Application</v>
      </c>
      <c r="J150" s="3" t="str">
        <f t="shared" si="39"/>
        <v xml:space="preserve">3rd Party Application, </v>
      </c>
      <c r="K150" s="182">
        <v>0</v>
      </c>
      <c r="L150" s="182">
        <v>0</v>
      </c>
      <c r="M150" s="182">
        <v>1</v>
      </c>
      <c r="N150" s="182">
        <v>0</v>
      </c>
      <c r="O150" s="182">
        <v>0</v>
      </c>
      <c r="P150" s="182">
        <v>0</v>
      </c>
      <c r="Q150" s="182">
        <v>0</v>
      </c>
      <c r="R150" s="4" t="str">
        <f t="shared" si="40"/>
        <v>Account Access</v>
      </c>
      <c r="S150" s="4" t="str">
        <f t="shared" si="41"/>
        <v xml:space="preserve">Account Access; </v>
      </c>
      <c r="T150" s="183">
        <v>0</v>
      </c>
      <c r="U150" s="183">
        <v>0</v>
      </c>
      <c r="V150" s="183">
        <v>0</v>
      </c>
      <c r="W150" s="183">
        <v>1</v>
      </c>
      <c r="X150" s="183">
        <v>0</v>
      </c>
      <c r="Y150" s="183">
        <v>0</v>
      </c>
      <c r="Z150" s="183">
        <v>0</v>
      </c>
      <c r="AA150" s="4" t="str">
        <f t="shared" si="42"/>
        <v>Supply Chain Service Provider</v>
      </c>
      <c r="AB150" s="4" t="str">
        <f t="shared" si="43"/>
        <v xml:space="preserve">Supply Chain Service Provider; </v>
      </c>
      <c r="AC150" s="183">
        <v>0</v>
      </c>
      <c r="AD150" s="183">
        <v>0</v>
      </c>
      <c r="AE150" s="183">
        <v>0</v>
      </c>
      <c r="AF150" s="183">
        <v>0</v>
      </c>
      <c r="AG150" s="183">
        <v>0</v>
      </c>
      <c r="AH150" s="183">
        <v>0</v>
      </c>
      <c r="AI150" s="183">
        <v>0</v>
      </c>
      <c r="AJ150" s="183">
        <v>0</v>
      </c>
      <c r="AK150" s="183">
        <v>0</v>
      </c>
      <c r="AL150" s="183">
        <v>0</v>
      </c>
      <c r="AM150" s="183">
        <v>1</v>
      </c>
      <c r="AN150" s="183">
        <v>0</v>
      </c>
      <c r="AO150" s="4" t="str">
        <f t="shared" si="44"/>
        <v>N/A</v>
      </c>
      <c r="AP150" s="30" t="str">
        <f t="shared" si="45"/>
        <v xml:space="preserve">N/A; </v>
      </c>
      <c r="AQ150" s="182">
        <v>0</v>
      </c>
      <c r="AR150" s="182">
        <v>0</v>
      </c>
      <c r="AS150" s="182">
        <v>0</v>
      </c>
      <c r="AT150" s="182">
        <v>0</v>
      </c>
      <c r="AU150" s="182">
        <v>0</v>
      </c>
      <c r="AV150" s="182">
        <v>0</v>
      </c>
      <c r="AW150" s="182">
        <v>1</v>
      </c>
      <c r="AX150" s="4" t="str">
        <f t="shared" si="36"/>
        <v>Data Extraction; Backdoor Access</v>
      </c>
      <c r="AY150" s="4" t="str">
        <f t="shared" si="46"/>
        <v xml:space="preserve">Data Extraction; Backdoor Access; </v>
      </c>
      <c r="AZ150" s="183">
        <v>1</v>
      </c>
      <c r="BA150" s="183">
        <v>0</v>
      </c>
      <c r="BB150" s="183">
        <v>1</v>
      </c>
      <c r="BC150" s="183">
        <v>0</v>
      </c>
      <c r="BD150" s="183">
        <v>0</v>
      </c>
      <c r="BE150" s="183">
        <v>0</v>
      </c>
      <c r="BF150" s="183">
        <v>0</v>
      </c>
      <c r="BG150" s="183">
        <v>0</v>
      </c>
      <c r="BH150" s="183">
        <v>0</v>
      </c>
      <c r="BI150" s="183">
        <v>0</v>
      </c>
      <c r="BJ150" s="4" t="s">
        <v>79</v>
      </c>
      <c r="BK150" s="4" t="s">
        <v>79</v>
      </c>
      <c r="BL150" s="146">
        <f t="shared" si="47"/>
        <v>2019</v>
      </c>
      <c r="BM150" s="62">
        <f t="shared" si="48"/>
        <v>1</v>
      </c>
      <c r="BN150" s="235">
        <v>3</v>
      </c>
      <c r="BO150" s="235">
        <v>3</v>
      </c>
      <c r="BP150" s="30">
        <f t="shared" si="37"/>
        <v>0</v>
      </c>
      <c r="BQ150" s="30">
        <v>0</v>
      </c>
    </row>
    <row r="151" spans="1:69" ht="15" customHeight="1">
      <c r="A151" s="36">
        <v>42921</v>
      </c>
      <c r="B151" s="30" t="s">
        <v>348</v>
      </c>
      <c r="C151" s="42" t="s">
        <v>66</v>
      </c>
      <c r="D151" s="38" t="s">
        <v>349</v>
      </c>
      <c r="E151" s="68" t="s">
        <v>350</v>
      </c>
      <c r="F151" s="4" t="s">
        <v>351</v>
      </c>
      <c r="G151" s="4" t="s">
        <v>352</v>
      </c>
      <c r="H151" s="4" t="s">
        <v>353</v>
      </c>
      <c r="I151" s="25" t="str">
        <f t="shared" si="38"/>
        <v>3rd Party Application</v>
      </c>
      <c r="J151" s="3" t="str">
        <f t="shared" si="39"/>
        <v xml:space="preserve">3rd Party Application, </v>
      </c>
      <c r="K151" s="182">
        <v>0</v>
      </c>
      <c r="L151" s="182">
        <v>0</v>
      </c>
      <c r="M151" s="182">
        <v>1</v>
      </c>
      <c r="N151" s="182">
        <v>0</v>
      </c>
      <c r="O151" s="182">
        <v>0</v>
      </c>
      <c r="P151" s="182">
        <v>0</v>
      </c>
      <c r="Q151" s="182">
        <v>0</v>
      </c>
      <c r="R151" s="4" t="str">
        <f t="shared" si="40"/>
        <v>Account Access</v>
      </c>
      <c r="S151" s="4" t="str">
        <f t="shared" si="41"/>
        <v xml:space="preserve">Account Access; </v>
      </c>
      <c r="T151" s="183">
        <v>0</v>
      </c>
      <c r="U151" s="183">
        <v>0</v>
      </c>
      <c r="V151" s="183">
        <v>0</v>
      </c>
      <c r="W151" s="183">
        <v>1</v>
      </c>
      <c r="X151" s="183">
        <v>0</v>
      </c>
      <c r="Y151" s="183">
        <v>0</v>
      </c>
      <c r="Z151" s="183">
        <v>0</v>
      </c>
      <c r="AA151" s="4" t="str">
        <f t="shared" si="42"/>
        <v>Hijacked Updates; Worm Component</v>
      </c>
      <c r="AB151" s="4" t="str">
        <f t="shared" si="43"/>
        <v xml:space="preserve">Hijacked Updates; Worm Component; </v>
      </c>
      <c r="AC151" s="183">
        <v>0</v>
      </c>
      <c r="AD151" s="183">
        <v>1</v>
      </c>
      <c r="AE151" s="183">
        <v>0</v>
      </c>
      <c r="AF151" s="183">
        <v>0</v>
      </c>
      <c r="AG151" s="183">
        <v>0</v>
      </c>
      <c r="AH151" s="183">
        <v>1</v>
      </c>
      <c r="AI151" s="183">
        <v>0</v>
      </c>
      <c r="AJ151" s="183">
        <v>0</v>
      </c>
      <c r="AK151" s="183">
        <v>0</v>
      </c>
      <c r="AL151" s="183">
        <v>0</v>
      </c>
      <c r="AM151" s="183">
        <v>0</v>
      </c>
      <c r="AN151" s="183">
        <v>0</v>
      </c>
      <c r="AO151" s="4" t="str">
        <f t="shared" si="44"/>
        <v>N/A</v>
      </c>
      <c r="AP151" s="30" t="str">
        <f t="shared" si="45"/>
        <v xml:space="preserve">N/A; </v>
      </c>
      <c r="AQ151" s="182">
        <v>0</v>
      </c>
      <c r="AR151" s="182">
        <v>0</v>
      </c>
      <c r="AS151" s="182">
        <v>0</v>
      </c>
      <c r="AT151" s="182">
        <v>0</v>
      </c>
      <c r="AU151" s="182">
        <v>0</v>
      </c>
      <c r="AV151" s="182">
        <v>0</v>
      </c>
      <c r="AW151" s="182">
        <v>1</v>
      </c>
      <c r="AX151" s="4" t="str">
        <f t="shared" si="36"/>
        <v>Data Extraction; Backdoor Access; Remote Code Execution/Download; Data Damage</v>
      </c>
      <c r="AY151" s="4" t="str">
        <f t="shared" si="46"/>
        <v xml:space="preserve">Data Extraction; Backdoor Access; Remote Code Execution/Download; Data Damage; </v>
      </c>
      <c r="AZ151" s="183">
        <v>1</v>
      </c>
      <c r="BA151" s="183">
        <v>0</v>
      </c>
      <c r="BB151" s="183">
        <v>1</v>
      </c>
      <c r="BC151" s="183">
        <v>0</v>
      </c>
      <c r="BD151" s="183">
        <v>1</v>
      </c>
      <c r="BE151" s="183">
        <v>0</v>
      </c>
      <c r="BF151" s="183">
        <v>0</v>
      </c>
      <c r="BG151" s="183">
        <v>0</v>
      </c>
      <c r="BH151" s="183">
        <v>1</v>
      </c>
      <c r="BI151" s="183">
        <v>0</v>
      </c>
      <c r="BJ151" s="4" t="s">
        <v>354</v>
      </c>
      <c r="BK151" s="4" t="s">
        <v>72</v>
      </c>
      <c r="BL151" s="146">
        <f t="shared" si="47"/>
        <v>2017</v>
      </c>
      <c r="BM151" s="62">
        <f t="shared" si="48"/>
        <v>1</v>
      </c>
      <c r="BN151" s="235">
        <v>4</v>
      </c>
      <c r="BO151" s="235">
        <v>1</v>
      </c>
      <c r="BP151" s="30">
        <f t="shared" si="37"/>
        <v>0</v>
      </c>
      <c r="BQ151" s="30">
        <v>0</v>
      </c>
    </row>
    <row r="152" spans="1:69" ht="15" customHeight="1">
      <c r="A152" s="118">
        <v>44441</v>
      </c>
      <c r="B152" s="147" t="s">
        <v>996</v>
      </c>
      <c r="C152" s="42" t="s">
        <v>112</v>
      </c>
      <c r="D152" s="143" t="s">
        <v>997</v>
      </c>
      <c r="E152" s="112" t="s">
        <v>998</v>
      </c>
      <c r="F152" t="s">
        <v>999</v>
      </c>
      <c r="G152" t="s">
        <v>435</v>
      </c>
      <c r="H152" t="s">
        <v>1000</v>
      </c>
      <c r="I152" s="25" t="str">
        <f t="shared" si="38"/>
        <v>OSS</v>
      </c>
      <c r="J152" s="3" t="str">
        <f t="shared" si="39"/>
        <v xml:space="preserve">OSS, </v>
      </c>
      <c r="K152" s="182">
        <v>0</v>
      </c>
      <c r="L152" s="182">
        <v>0</v>
      </c>
      <c r="M152" s="182">
        <v>0</v>
      </c>
      <c r="N152" s="182">
        <v>0</v>
      </c>
      <c r="O152" s="182">
        <v>1</v>
      </c>
      <c r="P152" s="182">
        <v>0</v>
      </c>
      <c r="Q152" s="182">
        <v>0</v>
      </c>
      <c r="R152" s="4" t="str">
        <f t="shared" si="40"/>
        <v>Unknown, Other, or N/A</v>
      </c>
      <c r="S152" s="4" t="str">
        <f t="shared" si="41"/>
        <v xml:space="preserve">Unknown, Other, or N/A; </v>
      </c>
      <c r="T152" s="183">
        <v>0</v>
      </c>
      <c r="U152" s="183">
        <v>0</v>
      </c>
      <c r="V152" s="183">
        <v>0</v>
      </c>
      <c r="W152" s="183">
        <v>0</v>
      </c>
      <c r="X152" s="183">
        <v>0</v>
      </c>
      <c r="Y152" s="183">
        <v>0</v>
      </c>
      <c r="Z152" s="183">
        <v>1</v>
      </c>
      <c r="AA152" s="4" t="str">
        <f t="shared" si="42"/>
        <v>Open Source Dependency</v>
      </c>
      <c r="AB152" s="4" t="str">
        <f t="shared" si="43"/>
        <v xml:space="preserve">Open Source Dependency; </v>
      </c>
      <c r="AC152" s="183">
        <v>0</v>
      </c>
      <c r="AD152" s="183">
        <v>0</v>
      </c>
      <c r="AE152" s="183">
        <v>0</v>
      </c>
      <c r="AF152" s="183">
        <v>0</v>
      </c>
      <c r="AG152" s="183">
        <v>1</v>
      </c>
      <c r="AH152" s="183">
        <v>0</v>
      </c>
      <c r="AI152" s="183">
        <v>0</v>
      </c>
      <c r="AJ152" s="183">
        <v>0</v>
      </c>
      <c r="AK152" s="183">
        <v>0</v>
      </c>
      <c r="AL152" s="183">
        <v>0</v>
      </c>
      <c r="AM152" s="183">
        <v>0</v>
      </c>
      <c r="AN152" s="183">
        <v>0</v>
      </c>
      <c r="AO152" s="4" t="str">
        <f t="shared" si="44"/>
        <v>Code Injection</v>
      </c>
      <c r="AP152" s="30" t="str">
        <f t="shared" si="45"/>
        <v xml:space="preserve">Code Injection; </v>
      </c>
      <c r="AQ152" s="182">
        <v>0</v>
      </c>
      <c r="AR152" s="182">
        <v>0</v>
      </c>
      <c r="AS152" s="182">
        <v>0</v>
      </c>
      <c r="AT152" s="182">
        <v>0</v>
      </c>
      <c r="AU152" s="182">
        <v>0</v>
      </c>
      <c r="AV152" s="182">
        <v>1</v>
      </c>
      <c r="AW152" s="182">
        <v>0</v>
      </c>
      <c r="AX152" s="4" t="str">
        <f t="shared" si="36"/>
        <v>Data Extraction; Remote Code Execution/Download</v>
      </c>
      <c r="AY152" s="4" t="str">
        <f t="shared" si="46"/>
        <v xml:space="preserve">Data Extraction; Remote Code Execution/Download; </v>
      </c>
      <c r="AZ152" s="183">
        <v>1</v>
      </c>
      <c r="BA152" s="183">
        <v>0</v>
      </c>
      <c r="BB152" s="183">
        <v>0</v>
      </c>
      <c r="BC152" s="183">
        <v>0</v>
      </c>
      <c r="BD152" s="183">
        <v>1</v>
      </c>
      <c r="BE152" s="183">
        <v>0</v>
      </c>
      <c r="BF152" s="183">
        <v>0</v>
      </c>
      <c r="BG152" s="183">
        <v>0</v>
      </c>
      <c r="BH152" s="183">
        <v>0</v>
      </c>
      <c r="BI152" s="183">
        <v>0</v>
      </c>
      <c r="BJ152" s="4" t="s">
        <v>45</v>
      </c>
      <c r="BK152" s="4" t="s">
        <v>45</v>
      </c>
      <c r="BL152" s="146">
        <f t="shared" si="47"/>
        <v>2021</v>
      </c>
      <c r="BM152" s="62">
        <f t="shared" si="48"/>
        <v>0</v>
      </c>
      <c r="BN152" s="236">
        <v>3</v>
      </c>
      <c r="BO152" s="236">
        <v>1</v>
      </c>
      <c r="BP152" s="30">
        <f t="shared" si="37"/>
        <v>0</v>
      </c>
      <c r="BQ152" s="30">
        <v>2</v>
      </c>
    </row>
    <row r="153" spans="1:69" ht="15" customHeight="1">
      <c r="A153" s="80">
        <v>44846</v>
      </c>
      <c r="B153" s="135" t="s">
        <v>1205</v>
      </c>
      <c r="C153" t="s">
        <v>112</v>
      </c>
      <c r="D153" s="145" t="s">
        <v>1206</v>
      </c>
      <c r="E153" s="116" t="s">
        <v>1207</v>
      </c>
      <c r="F153" s="30" t="s">
        <v>1208</v>
      </c>
      <c r="G153" s="30" t="s">
        <v>435</v>
      </c>
      <c r="H153" s="30" t="s">
        <v>1209</v>
      </c>
      <c r="I153" s="25" t="str">
        <f t="shared" si="38"/>
        <v>OSS</v>
      </c>
      <c r="J153" s="3" t="str">
        <f t="shared" si="39"/>
        <v xml:space="preserve">OSS, </v>
      </c>
      <c r="K153" s="182">
        <v>0</v>
      </c>
      <c r="L153" s="182">
        <v>0</v>
      </c>
      <c r="M153" s="182">
        <v>0</v>
      </c>
      <c r="N153" s="182">
        <v>0</v>
      </c>
      <c r="O153" s="182">
        <v>1</v>
      </c>
      <c r="P153" s="182">
        <v>0</v>
      </c>
      <c r="Q153" s="182">
        <v>0</v>
      </c>
      <c r="R153" s="4" t="str">
        <f t="shared" si="40"/>
        <v>Unknown, Other, or N/A</v>
      </c>
      <c r="S153" s="4" t="str">
        <f t="shared" si="41"/>
        <v xml:space="preserve">Unknown, Other, or N/A; </v>
      </c>
      <c r="T153" s="183">
        <v>0</v>
      </c>
      <c r="U153" s="183">
        <v>0</v>
      </c>
      <c r="V153" s="183">
        <v>0</v>
      </c>
      <c r="W153" s="183">
        <v>0</v>
      </c>
      <c r="X153" s="183">
        <v>0</v>
      </c>
      <c r="Y153" s="183">
        <v>0</v>
      </c>
      <c r="Z153" s="183">
        <v>1</v>
      </c>
      <c r="AA153" s="4" t="str">
        <f t="shared" si="42"/>
        <v>Typosquatting; Open Source Dependency</v>
      </c>
      <c r="AB153" s="4" t="str">
        <f t="shared" si="43"/>
        <v xml:space="preserve">Typosquatting; Open Source Dependency; </v>
      </c>
      <c r="AC153" s="183">
        <v>1</v>
      </c>
      <c r="AD153" s="183">
        <v>0</v>
      </c>
      <c r="AE153" s="183">
        <v>0</v>
      </c>
      <c r="AF153" s="183">
        <v>0</v>
      </c>
      <c r="AG153" s="183">
        <v>1</v>
      </c>
      <c r="AH153" s="183">
        <v>0</v>
      </c>
      <c r="AI153" s="183">
        <v>0</v>
      </c>
      <c r="AJ153" s="183">
        <v>0</v>
      </c>
      <c r="AK153" s="183">
        <v>0</v>
      </c>
      <c r="AL153" s="183">
        <v>0</v>
      </c>
      <c r="AM153" s="183">
        <v>0</v>
      </c>
      <c r="AN153" s="183">
        <v>0</v>
      </c>
      <c r="AO153" s="4" t="str">
        <f t="shared" si="44"/>
        <v>N/A</v>
      </c>
      <c r="AP153" s="30" t="str">
        <f t="shared" si="45"/>
        <v xml:space="preserve">N/A; </v>
      </c>
      <c r="AQ153" s="182">
        <v>0</v>
      </c>
      <c r="AR153" s="183">
        <v>0</v>
      </c>
      <c r="AS153" s="183">
        <v>0</v>
      </c>
      <c r="AT153" s="183">
        <v>0</v>
      </c>
      <c r="AU153" s="183">
        <v>0</v>
      </c>
      <c r="AV153" s="183">
        <v>0</v>
      </c>
      <c r="AW153" s="183">
        <v>1</v>
      </c>
      <c r="AX153" s="4" t="str">
        <f t="shared" si="36"/>
        <v>Unknown or Other</v>
      </c>
      <c r="AY153" s="4" t="str">
        <f t="shared" si="46"/>
        <v xml:space="preserve">Unknown or Other; </v>
      </c>
      <c r="AZ153" s="182">
        <v>0</v>
      </c>
      <c r="BA153" s="182">
        <v>0</v>
      </c>
      <c r="BB153" s="182">
        <v>0</v>
      </c>
      <c r="BC153" s="182">
        <v>0</v>
      </c>
      <c r="BD153" s="182">
        <v>0</v>
      </c>
      <c r="BE153" s="182">
        <v>0</v>
      </c>
      <c r="BF153" s="182">
        <v>0</v>
      </c>
      <c r="BG153" s="182">
        <v>0</v>
      </c>
      <c r="BH153" s="182">
        <v>0</v>
      </c>
      <c r="BI153" s="182">
        <v>1</v>
      </c>
      <c r="BJ153" s="30" t="s">
        <v>45</v>
      </c>
      <c r="BK153" s="30" t="s">
        <v>45</v>
      </c>
      <c r="BL153" s="146">
        <f t="shared" si="47"/>
        <v>2022</v>
      </c>
      <c r="BM153" s="62">
        <f t="shared" si="48"/>
        <v>0</v>
      </c>
      <c r="BN153" s="238">
        <v>2</v>
      </c>
      <c r="BO153" s="239">
        <v>1</v>
      </c>
      <c r="BP153" s="30">
        <f t="shared" si="37"/>
        <v>0</v>
      </c>
      <c r="BQ153" s="30">
        <v>5</v>
      </c>
    </row>
    <row r="154" spans="1:69" ht="15" customHeight="1">
      <c r="A154" s="80">
        <v>44648</v>
      </c>
      <c r="B154" s="135" t="s">
        <v>1225</v>
      </c>
      <c r="C154" t="s">
        <v>66</v>
      </c>
      <c r="D154" s="145" t="s">
        <v>1226</v>
      </c>
      <c r="E154" s="116" t="s">
        <v>1227</v>
      </c>
      <c r="F154" s="30" t="s">
        <v>1134</v>
      </c>
      <c r="G154" s="30" t="s">
        <v>435</v>
      </c>
      <c r="H154" s="30" t="s">
        <v>1228</v>
      </c>
      <c r="I154" s="25" t="str">
        <f t="shared" si="38"/>
        <v>OSS</v>
      </c>
      <c r="J154" s="3" t="str">
        <f t="shared" si="39"/>
        <v xml:space="preserve">OSS, </v>
      </c>
      <c r="K154" s="182">
        <v>0</v>
      </c>
      <c r="L154" s="182">
        <v>0</v>
      </c>
      <c r="M154" s="182">
        <v>0</v>
      </c>
      <c r="N154" s="182">
        <v>0</v>
      </c>
      <c r="O154" s="182">
        <v>1</v>
      </c>
      <c r="P154" s="182">
        <v>0</v>
      </c>
      <c r="Q154" s="182">
        <v>0</v>
      </c>
      <c r="R154" s="4" t="str">
        <f t="shared" si="40"/>
        <v>Self-signed/Unsigned</v>
      </c>
      <c r="S154" s="4" t="str">
        <f t="shared" si="41"/>
        <v xml:space="preserve">Self-signed/Unsigned; </v>
      </c>
      <c r="T154" s="183">
        <v>0</v>
      </c>
      <c r="U154" s="183">
        <v>0</v>
      </c>
      <c r="V154" s="183">
        <v>0</v>
      </c>
      <c r="W154" s="183">
        <v>0</v>
      </c>
      <c r="X154" s="183">
        <v>1</v>
      </c>
      <c r="Y154" s="183">
        <v>0</v>
      </c>
      <c r="Z154" s="183">
        <v>0</v>
      </c>
      <c r="AA154" s="4" t="str">
        <f t="shared" si="42"/>
        <v>Typosquatting</v>
      </c>
      <c r="AB154" s="4" t="str">
        <f t="shared" si="43"/>
        <v xml:space="preserve">Typosquatting; </v>
      </c>
      <c r="AC154" s="183">
        <v>1</v>
      </c>
      <c r="AD154" s="183">
        <v>0</v>
      </c>
      <c r="AE154" s="183">
        <v>0</v>
      </c>
      <c r="AF154" s="183">
        <v>0</v>
      </c>
      <c r="AG154" s="183">
        <v>0</v>
      </c>
      <c r="AH154" s="183">
        <v>0</v>
      </c>
      <c r="AI154" s="183">
        <v>0</v>
      </c>
      <c r="AJ154" s="183">
        <v>0</v>
      </c>
      <c r="AK154" s="183">
        <v>0</v>
      </c>
      <c r="AL154" s="183">
        <v>0</v>
      </c>
      <c r="AM154" s="183">
        <v>0</v>
      </c>
      <c r="AN154" s="183">
        <v>0</v>
      </c>
      <c r="AO154" s="4" t="str">
        <f t="shared" si="44"/>
        <v>N/A</v>
      </c>
      <c r="AP154" s="30" t="str">
        <f t="shared" si="45"/>
        <v xml:space="preserve">N/A; </v>
      </c>
      <c r="AQ154" s="182">
        <v>0</v>
      </c>
      <c r="AR154" s="183">
        <v>0</v>
      </c>
      <c r="AS154" s="183">
        <v>0</v>
      </c>
      <c r="AT154" s="183">
        <v>0</v>
      </c>
      <c r="AU154" s="183">
        <v>0</v>
      </c>
      <c r="AV154" s="183">
        <v>0</v>
      </c>
      <c r="AW154" s="183">
        <v>1</v>
      </c>
      <c r="AX154" s="4" t="str">
        <f t="shared" si="36"/>
        <v>Data Extraction</v>
      </c>
      <c r="AY154" s="4" t="str">
        <f t="shared" si="46"/>
        <v xml:space="preserve">Data Extraction; </v>
      </c>
      <c r="AZ154" s="182">
        <v>1</v>
      </c>
      <c r="BA154" s="182">
        <v>0</v>
      </c>
      <c r="BB154" s="182">
        <v>0</v>
      </c>
      <c r="BC154" s="182">
        <v>0</v>
      </c>
      <c r="BD154" s="182">
        <v>0</v>
      </c>
      <c r="BE154" s="182">
        <v>0</v>
      </c>
      <c r="BF154" s="182">
        <v>0</v>
      </c>
      <c r="BG154" s="182">
        <v>0</v>
      </c>
      <c r="BH154" s="182">
        <v>0</v>
      </c>
      <c r="BI154" s="182">
        <v>0</v>
      </c>
      <c r="BJ154" s="30" t="s">
        <v>1229</v>
      </c>
      <c r="BK154" s="30" t="s">
        <v>79</v>
      </c>
      <c r="BL154" s="146">
        <f t="shared" si="47"/>
        <v>2022</v>
      </c>
      <c r="BM154" s="62">
        <f t="shared" si="48"/>
        <v>0</v>
      </c>
      <c r="BN154" s="238">
        <v>2</v>
      </c>
      <c r="BO154" s="238">
        <v>3</v>
      </c>
      <c r="BP154" s="30">
        <f t="shared" si="37"/>
        <v>0</v>
      </c>
      <c r="BQ154" s="30">
        <v>5</v>
      </c>
    </row>
    <row r="155" spans="1:69" ht="15" customHeight="1">
      <c r="A155" s="80">
        <v>45021</v>
      </c>
      <c r="B155" s="135" t="s">
        <v>1424</v>
      </c>
      <c r="C155" t="s">
        <v>66</v>
      </c>
      <c r="D155" s="145" t="s">
        <v>1425</v>
      </c>
      <c r="E155" s="116" t="s">
        <v>1426</v>
      </c>
      <c r="F155" t="s">
        <v>1427</v>
      </c>
      <c r="G155" t="s">
        <v>79</v>
      </c>
      <c r="H155" t="s">
        <v>79</v>
      </c>
      <c r="I155" s="25" t="str">
        <f t="shared" si="38"/>
        <v>OSS</v>
      </c>
      <c r="J155" s="3" t="str">
        <f t="shared" si="39"/>
        <v xml:space="preserve">OSS, </v>
      </c>
      <c r="K155" s="182">
        <v>0</v>
      </c>
      <c r="L155" s="182">
        <v>0</v>
      </c>
      <c r="M155" s="182">
        <v>0</v>
      </c>
      <c r="N155" s="182">
        <v>0</v>
      </c>
      <c r="O155" s="182">
        <v>1</v>
      </c>
      <c r="P155" s="182">
        <v>0</v>
      </c>
      <c r="Q155" s="182">
        <v>0</v>
      </c>
      <c r="R155" s="4" t="str">
        <f t="shared" si="40"/>
        <v>Self-signed/Unsigned</v>
      </c>
      <c r="S155" s="4" t="str">
        <f t="shared" si="41"/>
        <v xml:space="preserve">Self-signed/Unsigned; </v>
      </c>
      <c r="T155" s="182">
        <v>0</v>
      </c>
      <c r="U155" s="182">
        <v>0</v>
      </c>
      <c r="V155" s="182">
        <v>0</v>
      </c>
      <c r="W155" s="182">
        <v>0</v>
      </c>
      <c r="X155" s="182">
        <v>1</v>
      </c>
      <c r="Y155" s="182">
        <v>0</v>
      </c>
      <c r="Z155" s="182">
        <v>0</v>
      </c>
      <c r="AA155" s="4" t="str">
        <f t="shared" si="42"/>
        <v>Open Source Dependency</v>
      </c>
      <c r="AB155" s="4" t="str">
        <f t="shared" si="43"/>
        <v xml:space="preserve">Open Source Dependency; </v>
      </c>
      <c r="AC155" s="182">
        <v>0</v>
      </c>
      <c r="AD155" s="182">
        <v>0</v>
      </c>
      <c r="AE155" s="182">
        <v>0</v>
      </c>
      <c r="AF155" s="182">
        <v>0</v>
      </c>
      <c r="AG155" s="182">
        <v>1</v>
      </c>
      <c r="AH155" s="182">
        <v>0</v>
      </c>
      <c r="AI155" s="182">
        <v>0</v>
      </c>
      <c r="AJ155" s="182">
        <v>0</v>
      </c>
      <c r="AK155" s="182">
        <v>0</v>
      </c>
      <c r="AL155" s="182">
        <v>0</v>
      </c>
      <c r="AM155" s="182">
        <v>0</v>
      </c>
      <c r="AN155" s="182">
        <v>0</v>
      </c>
      <c r="AO155" s="4" t="e">
        <f t="shared" si="44"/>
        <v>#VALUE!</v>
      </c>
      <c r="AQ155" s="182">
        <v>0</v>
      </c>
      <c r="AR155" s="182">
        <v>0</v>
      </c>
      <c r="AS155" s="182">
        <v>0</v>
      </c>
      <c r="AT155" s="182">
        <v>0</v>
      </c>
      <c r="AU155" s="182">
        <v>0</v>
      </c>
      <c r="AV155" s="182">
        <v>0</v>
      </c>
      <c r="AW155" s="182">
        <v>1</v>
      </c>
      <c r="AX155" s="4" t="str">
        <f t="shared" ref="AX155:AX186" si="49">LEFT(AY155,LEN(AY155)-2)</f>
        <v>Data Extraction; Backdoor Access</v>
      </c>
      <c r="AY155" s="4" t="str">
        <f t="shared" si="46"/>
        <v xml:space="preserve">Data Extraction; Backdoor Access; </v>
      </c>
      <c r="AZ155" s="182">
        <v>1</v>
      </c>
      <c r="BA155" s="182">
        <v>0</v>
      </c>
      <c r="BB155" s="182">
        <v>1</v>
      </c>
      <c r="BC155" s="182">
        <v>0</v>
      </c>
      <c r="BD155" s="182">
        <v>0</v>
      </c>
      <c r="BE155" s="182">
        <v>0</v>
      </c>
      <c r="BF155" s="182">
        <v>0</v>
      </c>
      <c r="BG155" s="182">
        <v>0</v>
      </c>
      <c r="BH155" s="182">
        <v>0</v>
      </c>
      <c r="BI155" s="182">
        <v>0</v>
      </c>
      <c r="BJ155" t="s">
        <v>79</v>
      </c>
      <c r="BK155" t="s">
        <v>79</v>
      </c>
      <c r="BL155" s="146">
        <f t="shared" si="47"/>
        <v>2023</v>
      </c>
      <c r="BM155" s="62">
        <f t="shared" si="48"/>
        <v>0</v>
      </c>
      <c r="BN155" s="238">
        <v>2</v>
      </c>
      <c r="BO155" s="238">
        <v>3</v>
      </c>
      <c r="BP155" s="30">
        <f t="shared" ref="BP155:BP175" si="50">SUM(AE155:AF155)</f>
        <v>0</v>
      </c>
      <c r="BQ155" s="30">
        <v>5</v>
      </c>
    </row>
    <row r="156" spans="1:69" ht="15" customHeight="1">
      <c r="A156" s="37">
        <v>43812</v>
      </c>
      <c r="B156" s="30" t="s">
        <v>711</v>
      </c>
      <c r="C156" s="21" t="s">
        <v>112</v>
      </c>
      <c r="D156" s="38" t="s">
        <v>712</v>
      </c>
      <c r="E156" s="76" t="s">
        <v>713</v>
      </c>
      <c r="F156" s="4" t="s">
        <v>714</v>
      </c>
      <c r="G156" s="4" t="s">
        <v>435</v>
      </c>
      <c r="H156" s="4" t="s">
        <v>715</v>
      </c>
      <c r="I156" s="25" t="str">
        <f t="shared" si="38"/>
        <v>OSS</v>
      </c>
      <c r="J156" s="3" t="str">
        <f t="shared" si="39"/>
        <v xml:space="preserve">OSS, </v>
      </c>
      <c r="K156" s="182">
        <v>0</v>
      </c>
      <c r="L156" s="182">
        <v>0</v>
      </c>
      <c r="M156" s="182">
        <v>0</v>
      </c>
      <c r="N156" s="182">
        <v>0</v>
      </c>
      <c r="O156" s="182">
        <v>1</v>
      </c>
      <c r="P156" s="182">
        <v>0</v>
      </c>
      <c r="Q156" s="182">
        <v>0</v>
      </c>
      <c r="R156" s="4" t="str">
        <f t="shared" si="40"/>
        <v>Unknown, Other, or N/A</v>
      </c>
      <c r="S156" s="4" t="str">
        <f t="shared" si="41"/>
        <v xml:space="preserve">Unknown, Other, or N/A; </v>
      </c>
      <c r="T156" s="183">
        <v>0</v>
      </c>
      <c r="U156" s="183">
        <v>0</v>
      </c>
      <c r="V156" s="183">
        <v>0</v>
      </c>
      <c r="W156" s="183">
        <v>0</v>
      </c>
      <c r="X156" s="183">
        <v>0</v>
      </c>
      <c r="Y156" s="183">
        <v>0</v>
      </c>
      <c r="Z156" s="183">
        <v>1</v>
      </c>
      <c r="AA156" s="4" t="str">
        <f t="shared" si="42"/>
        <v>Open Source Dependency</v>
      </c>
      <c r="AB156" s="4" t="str">
        <f t="shared" si="43"/>
        <v xml:space="preserve">Open Source Dependency; </v>
      </c>
      <c r="AC156" s="183">
        <v>0</v>
      </c>
      <c r="AD156" s="183">
        <v>0</v>
      </c>
      <c r="AE156" s="183">
        <v>0</v>
      </c>
      <c r="AF156" s="183">
        <v>0</v>
      </c>
      <c r="AG156" s="183">
        <v>1</v>
      </c>
      <c r="AH156" s="183">
        <v>0</v>
      </c>
      <c r="AI156" s="183">
        <v>0</v>
      </c>
      <c r="AJ156" s="183">
        <v>0</v>
      </c>
      <c r="AK156" s="183">
        <v>0</v>
      </c>
      <c r="AL156" s="183">
        <v>0</v>
      </c>
      <c r="AM156" s="183">
        <v>0</v>
      </c>
      <c r="AN156" s="183">
        <v>0</v>
      </c>
      <c r="AO156" s="4" t="str">
        <f t="shared" si="44"/>
        <v>Code Injection</v>
      </c>
      <c r="AP156" s="30" t="str">
        <f t="shared" ref="AP156:AP187" si="51">_xlfn.CONCAT(IF(AQ156,_xlfn.CONCAT($AQ$1,"; "),""),IF(AR156,_xlfn.CONCAT($AR$1,"; "),""),IF(AS156,_xlfn.CONCAT($AS$1,"; "),""),IF(AT156,_xlfn.CONCAT($AT$1,"; "),""),IF(AU156,_xlfn.CONCAT($AU$1,"; "),""),IF(AV156,_xlfn.CONCAT($AV$1,"; "),""),IF(AW156,_xlfn.CONCAT($AW$1,"; "),""))</f>
        <v xml:space="preserve">Code Injection; </v>
      </c>
      <c r="AQ156" s="182">
        <v>0</v>
      </c>
      <c r="AR156" s="182">
        <v>0</v>
      </c>
      <c r="AS156" s="182">
        <v>0</v>
      </c>
      <c r="AT156" s="182">
        <v>0</v>
      </c>
      <c r="AU156" s="182">
        <v>0</v>
      </c>
      <c r="AV156" s="182">
        <v>1</v>
      </c>
      <c r="AW156" s="182">
        <v>0</v>
      </c>
      <c r="AX156" s="4" t="str">
        <f t="shared" si="49"/>
        <v>Unknown or Other</v>
      </c>
      <c r="AY156" s="4" t="str">
        <f t="shared" si="46"/>
        <v xml:space="preserve">Unknown or Other; </v>
      </c>
      <c r="AZ156" s="183">
        <v>0</v>
      </c>
      <c r="BA156" s="183">
        <v>0</v>
      </c>
      <c r="BB156" s="183">
        <v>0</v>
      </c>
      <c r="BC156" s="183">
        <v>0</v>
      </c>
      <c r="BD156" s="183">
        <v>0</v>
      </c>
      <c r="BE156" s="183">
        <v>0</v>
      </c>
      <c r="BF156" s="183">
        <v>0</v>
      </c>
      <c r="BG156" s="183">
        <v>0</v>
      </c>
      <c r="BH156" s="183">
        <v>0</v>
      </c>
      <c r="BI156" s="183">
        <v>1</v>
      </c>
      <c r="BJ156" s="4" t="s">
        <v>45</v>
      </c>
      <c r="BK156" s="4" t="s">
        <v>45</v>
      </c>
      <c r="BL156" s="146">
        <f t="shared" si="47"/>
        <v>2019</v>
      </c>
      <c r="BM156" s="62">
        <f t="shared" si="48"/>
        <v>0</v>
      </c>
      <c r="BN156" s="235">
        <v>3</v>
      </c>
      <c r="BO156" s="235">
        <v>1</v>
      </c>
      <c r="BP156" s="30">
        <f t="shared" si="50"/>
        <v>0</v>
      </c>
      <c r="BQ156" s="30">
        <v>0</v>
      </c>
    </row>
    <row r="157" spans="1:69" ht="15" customHeight="1">
      <c r="A157" s="36">
        <v>43232</v>
      </c>
      <c r="B157" s="30" t="s">
        <v>437</v>
      </c>
      <c r="C157" s="2" t="s">
        <v>66</v>
      </c>
      <c r="D157" s="38" t="s">
        <v>438</v>
      </c>
      <c r="E157" s="68" t="s">
        <v>439</v>
      </c>
      <c r="F157" s="4" t="s">
        <v>440</v>
      </c>
      <c r="G157" s="4" t="s">
        <v>441</v>
      </c>
      <c r="H157" s="4" t="s">
        <v>290</v>
      </c>
      <c r="I157" s="25" t="str">
        <f t="shared" si="38"/>
        <v>OSS</v>
      </c>
      <c r="J157" s="3" t="str">
        <f t="shared" si="39"/>
        <v xml:space="preserve">OSS, </v>
      </c>
      <c r="K157" s="182">
        <v>0</v>
      </c>
      <c r="L157" s="182">
        <v>0</v>
      </c>
      <c r="M157" s="182">
        <v>0</v>
      </c>
      <c r="N157" s="182">
        <v>0</v>
      </c>
      <c r="O157" s="182">
        <v>1</v>
      </c>
      <c r="P157" s="182">
        <v>0</v>
      </c>
      <c r="Q157" s="182">
        <v>0</v>
      </c>
      <c r="R157" s="4" t="str">
        <f t="shared" si="40"/>
        <v>Account Access</v>
      </c>
      <c r="S157" s="4" t="str">
        <f t="shared" si="41"/>
        <v xml:space="preserve">Account Access; </v>
      </c>
      <c r="T157" s="183">
        <v>0</v>
      </c>
      <c r="U157" s="183">
        <v>0</v>
      </c>
      <c r="V157" s="183">
        <v>0</v>
      </c>
      <c r="W157" s="183">
        <v>1</v>
      </c>
      <c r="X157" s="183">
        <v>0</v>
      </c>
      <c r="Y157" s="183">
        <v>0</v>
      </c>
      <c r="Z157" s="183">
        <v>0</v>
      </c>
      <c r="AA157" s="4" t="str">
        <f t="shared" si="42"/>
        <v>Hijacked Updates; Open Source Dependency</v>
      </c>
      <c r="AB157" s="4" t="str">
        <f t="shared" si="43"/>
        <v xml:space="preserve">Hijacked Updates; Open Source Dependency; </v>
      </c>
      <c r="AC157" s="183">
        <v>0</v>
      </c>
      <c r="AD157" s="183">
        <v>1</v>
      </c>
      <c r="AE157" s="183">
        <v>0</v>
      </c>
      <c r="AF157" s="183">
        <v>0</v>
      </c>
      <c r="AG157" s="183">
        <v>1</v>
      </c>
      <c r="AH157" s="183">
        <v>0</v>
      </c>
      <c r="AI157" s="183">
        <v>0</v>
      </c>
      <c r="AJ157" s="183">
        <v>0</v>
      </c>
      <c r="AK157" s="183">
        <v>0</v>
      </c>
      <c r="AL157" s="183">
        <v>0</v>
      </c>
      <c r="AM157" s="183">
        <v>0</v>
      </c>
      <c r="AN157" s="183">
        <v>0</v>
      </c>
      <c r="AO157" s="4" t="str">
        <f t="shared" si="44"/>
        <v>N/A</v>
      </c>
      <c r="AP157" s="30" t="str">
        <f t="shared" si="51"/>
        <v xml:space="preserve">N/A; </v>
      </c>
      <c r="AQ157" s="182">
        <v>0</v>
      </c>
      <c r="AR157" s="182">
        <v>0</v>
      </c>
      <c r="AS157" s="182">
        <v>0</v>
      </c>
      <c r="AT157" s="182">
        <v>0</v>
      </c>
      <c r="AU157" s="182">
        <v>0</v>
      </c>
      <c r="AV157" s="182">
        <v>0</v>
      </c>
      <c r="AW157" s="182">
        <v>1</v>
      </c>
      <c r="AX157" s="4" t="str">
        <f t="shared" si="49"/>
        <v>Data Extraction</v>
      </c>
      <c r="AY157" s="4" t="str">
        <f t="shared" si="46"/>
        <v xml:space="preserve">Data Extraction; </v>
      </c>
      <c r="AZ157" s="183">
        <v>1</v>
      </c>
      <c r="BA157" s="183">
        <v>0</v>
      </c>
      <c r="BB157" s="183">
        <v>0</v>
      </c>
      <c r="BC157" s="183">
        <v>0</v>
      </c>
      <c r="BD157" s="183">
        <v>0</v>
      </c>
      <c r="BE157" s="183">
        <v>0</v>
      </c>
      <c r="BF157" s="183">
        <v>0</v>
      </c>
      <c r="BG157" s="183">
        <v>0</v>
      </c>
      <c r="BH157" s="183">
        <v>0</v>
      </c>
      <c r="BI157" s="183">
        <v>0</v>
      </c>
      <c r="BJ157" s="4" t="s">
        <v>45</v>
      </c>
      <c r="BK157" s="4" t="s">
        <v>79</v>
      </c>
      <c r="BL157" s="146">
        <f t="shared" si="47"/>
        <v>2018</v>
      </c>
      <c r="BM157" s="62">
        <f t="shared" si="48"/>
        <v>0</v>
      </c>
      <c r="BN157" s="235">
        <v>2</v>
      </c>
      <c r="BO157" s="235">
        <v>1</v>
      </c>
      <c r="BP157" s="30">
        <f t="shared" si="50"/>
        <v>0</v>
      </c>
      <c r="BQ157" s="30">
        <v>0</v>
      </c>
    </row>
    <row r="158" spans="1:69" ht="15" customHeight="1">
      <c r="A158" s="80">
        <v>43235</v>
      </c>
      <c r="B158" s="66" t="s">
        <v>442</v>
      </c>
      <c r="C158" s="245" t="s">
        <v>66</v>
      </c>
      <c r="D158" s="142" t="s">
        <v>443</v>
      </c>
      <c r="E158" s="81" t="s">
        <v>444</v>
      </c>
      <c r="F158" s="4" t="s">
        <v>445</v>
      </c>
      <c r="G158" s="4" t="s">
        <v>435</v>
      </c>
      <c r="H158" s="4" t="s">
        <v>446</v>
      </c>
      <c r="I158" s="25" t="str">
        <f t="shared" si="38"/>
        <v>OSS</v>
      </c>
      <c r="J158" s="3" t="str">
        <f t="shared" si="39"/>
        <v xml:space="preserve">OSS, </v>
      </c>
      <c r="K158" s="182">
        <v>0</v>
      </c>
      <c r="L158" s="182">
        <v>0</v>
      </c>
      <c r="M158" s="182">
        <v>0</v>
      </c>
      <c r="N158" s="182">
        <v>0</v>
      </c>
      <c r="O158" s="182">
        <v>1</v>
      </c>
      <c r="P158" s="182">
        <v>0</v>
      </c>
      <c r="Q158" s="182">
        <v>0</v>
      </c>
      <c r="R158" s="4" t="str">
        <f t="shared" si="40"/>
        <v>Self-signed/Unsigned</v>
      </c>
      <c r="S158" s="4" t="str">
        <f t="shared" si="41"/>
        <v xml:space="preserve">Self-signed/Unsigned; </v>
      </c>
      <c r="T158" s="183">
        <v>0</v>
      </c>
      <c r="U158" s="183">
        <v>0</v>
      </c>
      <c r="V158" s="183">
        <v>0</v>
      </c>
      <c r="W158" s="183">
        <v>0</v>
      </c>
      <c r="X158" s="183">
        <v>1</v>
      </c>
      <c r="Y158" s="183">
        <v>0</v>
      </c>
      <c r="Z158" s="183">
        <v>0</v>
      </c>
      <c r="AA158" s="4" t="str">
        <f t="shared" si="42"/>
        <v>Open Source Dependency</v>
      </c>
      <c r="AB158" s="4" t="str">
        <f t="shared" si="43"/>
        <v xml:space="preserve">Open Source Dependency; </v>
      </c>
      <c r="AC158" s="183">
        <v>0</v>
      </c>
      <c r="AD158" s="183">
        <v>0</v>
      </c>
      <c r="AE158" s="183">
        <v>0</v>
      </c>
      <c r="AF158" s="183">
        <v>0</v>
      </c>
      <c r="AG158" s="183">
        <v>1</v>
      </c>
      <c r="AH158" s="183">
        <v>0</v>
      </c>
      <c r="AI158" s="183">
        <v>0</v>
      </c>
      <c r="AJ158" s="183">
        <v>0</v>
      </c>
      <c r="AK158" s="183">
        <v>0</v>
      </c>
      <c r="AL158" s="183">
        <v>0</v>
      </c>
      <c r="AM158" s="183">
        <v>0</v>
      </c>
      <c r="AN158" s="183">
        <v>0</v>
      </c>
      <c r="AO158" s="4" t="str">
        <f t="shared" si="44"/>
        <v>N/A</v>
      </c>
      <c r="AP158" s="30" t="str">
        <f t="shared" si="51"/>
        <v xml:space="preserve">N/A; </v>
      </c>
      <c r="AQ158" s="182">
        <v>0</v>
      </c>
      <c r="AR158" s="182">
        <v>0</v>
      </c>
      <c r="AS158" s="182">
        <v>0</v>
      </c>
      <c r="AT158" s="182">
        <v>0</v>
      </c>
      <c r="AU158" s="182">
        <v>0</v>
      </c>
      <c r="AV158" s="182">
        <v>0</v>
      </c>
      <c r="AW158" s="182">
        <v>1</v>
      </c>
      <c r="AX158" s="4" t="str">
        <f t="shared" si="49"/>
        <v>Data Extraction; Backdoor Access; Remote Code Execution/Download</v>
      </c>
      <c r="AY158" s="4" t="str">
        <f t="shared" si="46"/>
        <v xml:space="preserve">Data Extraction; Backdoor Access; Remote Code Execution/Download; </v>
      </c>
      <c r="AZ158" s="182">
        <v>1</v>
      </c>
      <c r="BA158" s="182">
        <v>0</v>
      </c>
      <c r="BB158" s="182">
        <v>1</v>
      </c>
      <c r="BC158" s="182">
        <v>0</v>
      </c>
      <c r="BD158" s="182">
        <v>1</v>
      </c>
      <c r="BE158" s="182">
        <v>0</v>
      </c>
      <c r="BF158" s="182">
        <v>0</v>
      </c>
      <c r="BG158" s="182">
        <v>0</v>
      </c>
      <c r="BH158" s="182">
        <v>0</v>
      </c>
      <c r="BI158" s="182">
        <v>0</v>
      </c>
      <c r="BJ158" s="4" t="s">
        <v>79</v>
      </c>
      <c r="BK158" s="4" t="s">
        <v>79</v>
      </c>
      <c r="BL158" s="146">
        <f t="shared" si="47"/>
        <v>2018</v>
      </c>
      <c r="BM158" s="62">
        <f t="shared" si="48"/>
        <v>0</v>
      </c>
      <c r="BN158" s="235">
        <v>2</v>
      </c>
      <c r="BO158" s="235">
        <v>1</v>
      </c>
      <c r="BP158" s="30">
        <f t="shared" si="50"/>
        <v>0</v>
      </c>
      <c r="BQ158" s="30">
        <v>1</v>
      </c>
    </row>
    <row r="159" spans="1:69" ht="15" customHeight="1">
      <c r="A159" s="80">
        <v>43843</v>
      </c>
      <c r="B159" s="30" t="s">
        <v>739</v>
      </c>
      <c r="C159" s="21" t="s">
        <v>112</v>
      </c>
      <c r="D159" s="38" t="s">
        <v>740</v>
      </c>
      <c r="E159" s="81" t="s">
        <v>741</v>
      </c>
      <c r="F159" s="4" t="s">
        <v>742</v>
      </c>
      <c r="G159" s="4" t="s">
        <v>77</v>
      </c>
      <c r="H159" s="4" t="s">
        <v>743</v>
      </c>
      <c r="I159" s="25" t="str">
        <f t="shared" si="38"/>
        <v>1st Party OS/Applications</v>
      </c>
      <c r="J159" s="3" t="str">
        <f t="shared" si="39"/>
        <v xml:space="preserve">1st Party OS/Applications, </v>
      </c>
      <c r="K159" s="182">
        <v>1</v>
      </c>
      <c r="L159" s="182">
        <v>0</v>
      </c>
      <c r="M159" s="182">
        <v>0</v>
      </c>
      <c r="N159" s="182">
        <v>0</v>
      </c>
      <c r="O159" s="182">
        <v>0</v>
      </c>
      <c r="P159" s="182">
        <v>0</v>
      </c>
      <c r="Q159" s="182">
        <v>0</v>
      </c>
      <c r="R159" s="4" t="str">
        <f t="shared" si="40"/>
        <v>Broken Signature System</v>
      </c>
      <c r="S159" s="4" t="str">
        <f t="shared" si="41"/>
        <v xml:space="preserve">Broken Signature System; </v>
      </c>
      <c r="T159" s="183">
        <v>0</v>
      </c>
      <c r="U159" s="183">
        <v>0</v>
      </c>
      <c r="V159" s="183">
        <v>0</v>
      </c>
      <c r="W159" s="183">
        <v>0</v>
      </c>
      <c r="X159" s="183">
        <v>0</v>
      </c>
      <c r="Y159" s="183">
        <v>1</v>
      </c>
      <c r="Z159" s="183">
        <v>0</v>
      </c>
      <c r="AA159" s="4" t="str">
        <f t="shared" si="42"/>
        <v>Supply Chain Service Provider</v>
      </c>
      <c r="AB159" s="4" t="str">
        <f t="shared" si="43"/>
        <v xml:space="preserve">Supply Chain Service Provider; </v>
      </c>
      <c r="AC159" s="183">
        <v>0</v>
      </c>
      <c r="AD159" s="183">
        <v>0</v>
      </c>
      <c r="AE159" s="183">
        <v>0</v>
      </c>
      <c r="AF159" s="183">
        <v>0</v>
      </c>
      <c r="AG159" s="183">
        <v>0</v>
      </c>
      <c r="AH159" s="183">
        <v>0</v>
      </c>
      <c r="AI159" s="183">
        <v>0</v>
      </c>
      <c r="AJ159" s="183">
        <v>0</v>
      </c>
      <c r="AK159" s="183">
        <v>0</v>
      </c>
      <c r="AL159" s="183">
        <v>0</v>
      </c>
      <c r="AM159" s="183">
        <v>1</v>
      </c>
      <c r="AN159" s="183">
        <v>0</v>
      </c>
      <c r="AO159" s="4" t="str">
        <f t="shared" si="44"/>
        <v>Cryptography Error; Code Injection</v>
      </c>
      <c r="AP159" s="30" t="str">
        <f t="shared" si="51"/>
        <v xml:space="preserve">Cryptography Error; Code Injection; </v>
      </c>
      <c r="AQ159" s="182">
        <v>0</v>
      </c>
      <c r="AR159" s="182">
        <v>0</v>
      </c>
      <c r="AS159" s="182">
        <v>1</v>
      </c>
      <c r="AT159" s="182">
        <v>0</v>
      </c>
      <c r="AU159" s="182">
        <v>0</v>
      </c>
      <c r="AV159" s="182">
        <v>1</v>
      </c>
      <c r="AW159" s="182">
        <v>0</v>
      </c>
      <c r="AX159" s="4" t="str">
        <f t="shared" si="49"/>
        <v>Remote Code Execution/Download</v>
      </c>
      <c r="AY159" s="4" t="str">
        <f t="shared" si="46"/>
        <v xml:space="preserve">Remote Code Execution/Download; </v>
      </c>
      <c r="AZ159" s="183">
        <v>0</v>
      </c>
      <c r="BA159" s="183">
        <v>0</v>
      </c>
      <c r="BB159" s="183">
        <v>0</v>
      </c>
      <c r="BC159" s="183">
        <v>0</v>
      </c>
      <c r="BD159" s="183">
        <v>1</v>
      </c>
      <c r="BE159" s="183">
        <v>0</v>
      </c>
      <c r="BF159" s="183">
        <v>0</v>
      </c>
      <c r="BG159" s="183">
        <v>0</v>
      </c>
      <c r="BH159" s="183">
        <v>0</v>
      </c>
      <c r="BI159" s="183">
        <v>0</v>
      </c>
      <c r="BJ159" s="4" t="s">
        <v>45</v>
      </c>
      <c r="BK159" s="4" t="s">
        <v>45</v>
      </c>
      <c r="BL159" s="146">
        <f t="shared" si="47"/>
        <v>2020</v>
      </c>
      <c r="BM159" s="62">
        <f t="shared" si="48"/>
        <v>1</v>
      </c>
      <c r="BN159" s="235">
        <v>3</v>
      </c>
      <c r="BO159" s="235">
        <v>3</v>
      </c>
      <c r="BP159" s="30">
        <f t="shared" si="50"/>
        <v>0</v>
      </c>
      <c r="BQ159" s="30">
        <v>0</v>
      </c>
    </row>
    <row r="160" spans="1:69" ht="16">
      <c r="A160" s="80">
        <v>45006</v>
      </c>
      <c r="B160" s="135" t="s">
        <v>1265</v>
      </c>
      <c r="C160" s="128" t="s">
        <v>66</v>
      </c>
      <c r="D160" s="145" t="s">
        <v>1821</v>
      </c>
      <c r="E160" s="159" t="s">
        <v>1266</v>
      </c>
      <c r="F160" t="s">
        <v>1267</v>
      </c>
      <c r="G160" t="s">
        <v>1268</v>
      </c>
      <c r="H160" t="s">
        <v>1269</v>
      </c>
      <c r="I160" s="25" t="str">
        <f t="shared" si="38"/>
        <v>OSS</v>
      </c>
      <c r="J160" s="3" t="str">
        <f t="shared" si="39"/>
        <v xml:space="preserve">OSS, </v>
      </c>
      <c r="K160" s="182">
        <v>0</v>
      </c>
      <c r="L160" s="182">
        <v>0</v>
      </c>
      <c r="M160" s="182">
        <v>0</v>
      </c>
      <c r="N160" s="182">
        <v>0</v>
      </c>
      <c r="O160" s="182">
        <v>1</v>
      </c>
      <c r="P160" s="182">
        <v>0</v>
      </c>
      <c r="Q160" s="182">
        <v>0</v>
      </c>
      <c r="R160" s="4" t="str">
        <f t="shared" si="40"/>
        <v>Self-signed/Unsigned</v>
      </c>
      <c r="S160" s="4" t="str">
        <f t="shared" si="41"/>
        <v xml:space="preserve">Self-signed/Unsigned; </v>
      </c>
      <c r="T160" s="182">
        <v>0</v>
      </c>
      <c r="U160" s="182">
        <v>0</v>
      </c>
      <c r="V160" s="182">
        <v>0</v>
      </c>
      <c r="W160" s="182">
        <v>0</v>
      </c>
      <c r="X160" s="182">
        <v>1</v>
      </c>
      <c r="Y160" s="182">
        <v>0</v>
      </c>
      <c r="Z160" s="182">
        <v>0</v>
      </c>
      <c r="AA160" s="4" t="str">
        <f t="shared" si="42"/>
        <v>Typosquatting</v>
      </c>
      <c r="AB160" s="4" t="str">
        <f t="shared" si="43"/>
        <v xml:space="preserve">Typosquatting; </v>
      </c>
      <c r="AC160" s="182">
        <v>1</v>
      </c>
      <c r="AD160" s="182">
        <v>0</v>
      </c>
      <c r="AE160" s="182">
        <v>0</v>
      </c>
      <c r="AF160" s="182">
        <v>0</v>
      </c>
      <c r="AG160" s="182">
        <v>0</v>
      </c>
      <c r="AH160" s="182">
        <v>0</v>
      </c>
      <c r="AI160" s="182">
        <v>0</v>
      </c>
      <c r="AJ160" s="182">
        <v>0</v>
      </c>
      <c r="AK160" s="182">
        <v>0</v>
      </c>
      <c r="AL160" s="182">
        <v>0</v>
      </c>
      <c r="AM160" s="182">
        <v>0</v>
      </c>
      <c r="AN160" s="182">
        <v>0</v>
      </c>
      <c r="AO160" s="4" t="str">
        <f t="shared" si="44"/>
        <v>N/A</v>
      </c>
      <c r="AP160" s="30" t="str">
        <f t="shared" si="51"/>
        <v xml:space="preserve">N/A; </v>
      </c>
      <c r="AQ160" s="182">
        <v>0</v>
      </c>
      <c r="AR160" s="182">
        <v>0</v>
      </c>
      <c r="AS160" s="182">
        <v>0</v>
      </c>
      <c r="AT160" s="182">
        <v>0</v>
      </c>
      <c r="AU160" s="182">
        <v>0</v>
      </c>
      <c r="AV160" s="182">
        <v>0</v>
      </c>
      <c r="AW160" s="182">
        <v>1</v>
      </c>
      <c r="AX160" s="4" t="str">
        <f t="shared" si="49"/>
        <v>Backdoor Access; Remote Code Execution/Download</v>
      </c>
      <c r="AY160" s="4" t="str">
        <f t="shared" si="46"/>
        <v xml:space="preserve">Backdoor Access; Remote Code Execution/Download; </v>
      </c>
      <c r="AZ160" s="182">
        <v>0</v>
      </c>
      <c r="BA160" s="182">
        <v>0</v>
      </c>
      <c r="BB160" s="182">
        <v>1</v>
      </c>
      <c r="BC160" s="182">
        <v>0</v>
      </c>
      <c r="BD160" s="182">
        <v>1</v>
      </c>
      <c r="BE160" s="182">
        <v>0</v>
      </c>
      <c r="BF160" s="182">
        <v>0</v>
      </c>
      <c r="BG160" s="182">
        <v>0</v>
      </c>
      <c r="BH160" s="182">
        <v>0</v>
      </c>
      <c r="BI160" s="182">
        <v>0</v>
      </c>
      <c r="BJ160" t="s">
        <v>79</v>
      </c>
      <c r="BK160" t="s">
        <v>79</v>
      </c>
      <c r="BL160" s="146">
        <f t="shared" si="47"/>
        <v>2023</v>
      </c>
      <c r="BM160" s="62">
        <f t="shared" si="48"/>
        <v>0</v>
      </c>
      <c r="BN160" s="238">
        <v>2</v>
      </c>
      <c r="BO160" s="238">
        <v>1</v>
      </c>
      <c r="BP160" s="30">
        <f t="shared" si="50"/>
        <v>0</v>
      </c>
      <c r="BQ160" s="30">
        <v>5</v>
      </c>
    </row>
    <row r="161" spans="1:69" ht="16">
      <c r="A161" s="80">
        <v>44199</v>
      </c>
      <c r="B161" s="66" t="s">
        <v>900</v>
      </c>
      <c r="C161" s="30" t="s">
        <v>66</v>
      </c>
      <c r="D161" s="142" t="s">
        <v>901</v>
      </c>
      <c r="E161" s="81" t="s">
        <v>902</v>
      </c>
      <c r="F161" s="30" t="s">
        <v>903</v>
      </c>
      <c r="G161" s="4" t="s">
        <v>79</v>
      </c>
      <c r="H161" s="4" t="s">
        <v>611</v>
      </c>
      <c r="I161" s="25" t="str">
        <f t="shared" si="38"/>
        <v>3rd Party Application</v>
      </c>
      <c r="J161" s="3" t="str">
        <f t="shared" si="39"/>
        <v xml:space="preserve">3rd Party Application, </v>
      </c>
      <c r="K161" s="182">
        <v>0</v>
      </c>
      <c r="L161" s="182">
        <v>0</v>
      </c>
      <c r="M161" s="182">
        <v>1</v>
      </c>
      <c r="N161" s="182">
        <v>0</v>
      </c>
      <c r="O161" s="182">
        <v>0</v>
      </c>
      <c r="P161" s="182">
        <v>0</v>
      </c>
      <c r="Q161" s="182">
        <v>0</v>
      </c>
      <c r="R161" s="4" t="str">
        <f t="shared" si="40"/>
        <v>Unknown, Other, or N/A</v>
      </c>
      <c r="S161" s="4" t="str">
        <f t="shared" si="41"/>
        <v xml:space="preserve">Unknown, Other, or N/A; </v>
      </c>
      <c r="T161" s="183">
        <v>0</v>
      </c>
      <c r="U161" s="183">
        <v>0</v>
      </c>
      <c r="V161" s="183">
        <v>0</v>
      </c>
      <c r="W161" s="183">
        <v>0</v>
      </c>
      <c r="X161" s="183">
        <v>0</v>
      </c>
      <c r="Y161" s="183">
        <v>0</v>
      </c>
      <c r="Z161" s="183">
        <v>1</v>
      </c>
      <c r="AA161" s="4" t="str">
        <f t="shared" si="42"/>
        <v>Hijacked Updates; Direct Download</v>
      </c>
      <c r="AB161" s="4" t="str">
        <f t="shared" si="43"/>
        <v xml:space="preserve">Hijacked Updates; Direct Download; </v>
      </c>
      <c r="AC161" s="183">
        <v>0</v>
      </c>
      <c r="AD161" s="183">
        <v>1</v>
      </c>
      <c r="AE161" s="183">
        <v>0</v>
      </c>
      <c r="AF161" s="183">
        <v>0</v>
      </c>
      <c r="AG161" s="183">
        <v>0</v>
      </c>
      <c r="AH161" s="183">
        <v>0</v>
      </c>
      <c r="AI161" s="183">
        <v>0</v>
      </c>
      <c r="AJ161" s="183">
        <v>1</v>
      </c>
      <c r="AK161" s="183">
        <v>0</v>
      </c>
      <c r="AL161" s="183">
        <v>0</v>
      </c>
      <c r="AM161" s="183">
        <v>0</v>
      </c>
      <c r="AN161" s="183">
        <v>0</v>
      </c>
      <c r="AO161" s="4" t="str">
        <f t="shared" si="44"/>
        <v>N/A</v>
      </c>
      <c r="AP161" s="30" t="str">
        <f t="shared" si="51"/>
        <v xml:space="preserve">N/A; </v>
      </c>
      <c r="AQ161" s="182">
        <v>0</v>
      </c>
      <c r="AR161" s="182">
        <v>0</v>
      </c>
      <c r="AS161" s="182">
        <v>0</v>
      </c>
      <c r="AT161" s="182">
        <v>0</v>
      </c>
      <c r="AU161" s="182">
        <v>0</v>
      </c>
      <c r="AV161" s="182">
        <v>0</v>
      </c>
      <c r="AW161" s="182">
        <v>1</v>
      </c>
      <c r="AX161" s="4" t="str">
        <f t="shared" si="49"/>
        <v>Data Extraction; Backdoor Access; Remote Code Execution/Download</v>
      </c>
      <c r="AY161" s="4" t="str">
        <f t="shared" si="46"/>
        <v xml:space="preserve">Data Extraction; Backdoor Access; Remote Code Execution/Download; </v>
      </c>
      <c r="AZ161" s="182">
        <v>1</v>
      </c>
      <c r="BA161" s="182">
        <v>0</v>
      </c>
      <c r="BB161" s="182">
        <v>1</v>
      </c>
      <c r="BC161" s="182">
        <v>0</v>
      </c>
      <c r="BD161" s="182">
        <v>1</v>
      </c>
      <c r="BE161" s="182">
        <v>0</v>
      </c>
      <c r="BF161" s="182">
        <v>0</v>
      </c>
      <c r="BG161" s="182">
        <v>0</v>
      </c>
      <c r="BH161" s="182">
        <v>0</v>
      </c>
      <c r="BI161" s="182">
        <v>0</v>
      </c>
      <c r="BJ161" s="4" t="s">
        <v>904</v>
      </c>
      <c r="BK161" s="4" t="s">
        <v>72</v>
      </c>
      <c r="BL161" s="146">
        <f t="shared" si="47"/>
        <v>2021</v>
      </c>
      <c r="BM161" s="62">
        <f t="shared" si="48"/>
        <v>1</v>
      </c>
      <c r="BN161" s="235">
        <v>2</v>
      </c>
      <c r="BO161" s="235">
        <v>1</v>
      </c>
      <c r="BP161" s="30">
        <f t="shared" si="50"/>
        <v>0</v>
      </c>
      <c r="BQ161" s="30">
        <v>1</v>
      </c>
    </row>
    <row r="162" spans="1:69" ht="16">
      <c r="A162" s="80">
        <v>44237</v>
      </c>
      <c r="B162" s="135" t="s">
        <v>1350</v>
      </c>
      <c r="C162" t="s">
        <v>112</v>
      </c>
      <c r="D162" s="145" t="s">
        <v>1351</v>
      </c>
      <c r="E162" s="180" t="s">
        <v>1352</v>
      </c>
      <c r="F162" t="s">
        <v>1353</v>
      </c>
      <c r="G162" t="s">
        <v>1354</v>
      </c>
      <c r="H162" t="s">
        <v>1355</v>
      </c>
      <c r="I162" s="25" t="str">
        <f t="shared" si="38"/>
        <v>OSS</v>
      </c>
      <c r="J162" s="3" t="str">
        <f t="shared" si="39"/>
        <v xml:space="preserve">OSS, </v>
      </c>
      <c r="K162" s="182">
        <v>0</v>
      </c>
      <c r="L162" s="182">
        <v>0</v>
      </c>
      <c r="M162" s="182">
        <v>0</v>
      </c>
      <c r="N162" s="182">
        <v>0</v>
      </c>
      <c r="O162" s="182">
        <v>1</v>
      </c>
      <c r="P162" s="182">
        <v>0</v>
      </c>
      <c r="Q162" s="182">
        <v>0</v>
      </c>
      <c r="R162" s="4" t="str">
        <f t="shared" si="40"/>
        <v>Unknown, Other, or N/A</v>
      </c>
      <c r="S162" s="4" t="str">
        <f t="shared" si="41"/>
        <v xml:space="preserve">Unknown, Other, or N/A; </v>
      </c>
      <c r="T162" s="182">
        <v>0</v>
      </c>
      <c r="U162" s="182">
        <v>0</v>
      </c>
      <c r="V162" s="182">
        <v>0</v>
      </c>
      <c r="W162" s="182">
        <v>0</v>
      </c>
      <c r="X162" s="182">
        <v>0</v>
      </c>
      <c r="Y162" s="182">
        <v>0</v>
      </c>
      <c r="Z162" s="182">
        <v>1</v>
      </c>
      <c r="AA162" s="4" t="str">
        <f t="shared" si="42"/>
        <v>Open Source Dependency</v>
      </c>
      <c r="AB162" s="4" t="str">
        <f t="shared" si="43"/>
        <v xml:space="preserve">Open Source Dependency; </v>
      </c>
      <c r="AC162" s="182">
        <v>0</v>
      </c>
      <c r="AD162" s="182">
        <v>0</v>
      </c>
      <c r="AE162" s="182">
        <v>0</v>
      </c>
      <c r="AF162" s="182">
        <v>0</v>
      </c>
      <c r="AG162" s="182">
        <v>1</v>
      </c>
      <c r="AH162" s="182">
        <v>0</v>
      </c>
      <c r="AI162" s="182">
        <v>0</v>
      </c>
      <c r="AJ162" s="182">
        <v>0</v>
      </c>
      <c r="AK162" s="182">
        <v>0</v>
      </c>
      <c r="AL162" s="182">
        <v>0</v>
      </c>
      <c r="AM162" s="182">
        <v>0</v>
      </c>
      <c r="AN162" s="182">
        <v>0</v>
      </c>
      <c r="AO162" s="4" t="str">
        <f t="shared" si="44"/>
        <v>Code Injection</v>
      </c>
      <c r="AP162" s="30" t="str">
        <f t="shared" si="51"/>
        <v xml:space="preserve">Code Injection; </v>
      </c>
      <c r="AQ162" s="182">
        <v>0</v>
      </c>
      <c r="AR162" s="182">
        <v>0</v>
      </c>
      <c r="AS162" s="182">
        <v>0</v>
      </c>
      <c r="AT162" s="182">
        <v>0</v>
      </c>
      <c r="AU162" s="182">
        <v>0</v>
      </c>
      <c r="AV162" s="182">
        <v>1</v>
      </c>
      <c r="AW162" s="182">
        <v>0</v>
      </c>
      <c r="AX162" s="4" t="str">
        <f t="shared" si="49"/>
        <v>Backdoor Access; Remote Code Execution/Download; Unknown or Other</v>
      </c>
      <c r="AY162" s="4" t="str">
        <f t="shared" si="46"/>
        <v xml:space="preserve">Backdoor Access; Remote Code Execution/Download; Unknown or Other; </v>
      </c>
      <c r="AZ162" s="182">
        <v>0</v>
      </c>
      <c r="BA162" s="182">
        <v>0</v>
      </c>
      <c r="BB162" s="182">
        <v>1</v>
      </c>
      <c r="BC162" s="182">
        <v>0</v>
      </c>
      <c r="BD162" s="182">
        <v>1</v>
      </c>
      <c r="BE162" s="182">
        <v>0</v>
      </c>
      <c r="BF162" s="182">
        <v>0</v>
      </c>
      <c r="BG162" s="182">
        <v>0</v>
      </c>
      <c r="BH162" s="182">
        <v>0</v>
      </c>
      <c r="BI162" s="182">
        <v>1</v>
      </c>
      <c r="BJ162" t="s">
        <v>45</v>
      </c>
      <c r="BK162" t="s">
        <v>45</v>
      </c>
      <c r="BL162" s="146">
        <f t="shared" si="47"/>
        <v>2021</v>
      </c>
      <c r="BM162" s="62">
        <f t="shared" ref="BM162:BM172" si="52">SUM(K162:N162)</f>
        <v>0</v>
      </c>
      <c r="BN162" s="238">
        <v>3</v>
      </c>
      <c r="BO162" s="238">
        <v>3</v>
      </c>
      <c r="BP162" s="30">
        <f t="shared" si="50"/>
        <v>0</v>
      </c>
      <c r="BQ162" s="30">
        <v>5</v>
      </c>
    </row>
    <row r="163" spans="1:69">
      <c r="A163" s="80">
        <v>43189</v>
      </c>
      <c r="B163" s="30" t="s">
        <v>414</v>
      </c>
      <c r="C163" s="21" t="s">
        <v>66</v>
      </c>
      <c r="D163" s="142" t="s">
        <v>415</v>
      </c>
      <c r="E163" s="81" t="s">
        <v>416</v>
      </c>
      <c r="F163" s="4" t="s">
        <v>417</v>
      </c>
      <c r="G163" s="4" t="s">
        <v>418</v>
      </c>
      <c r="H163" s="4" t="s">
        <v>419</v>
      </c>
      <c r="I163" s="25" t="str">
        <f t="shared" si="38"/>
        <v>OSS</v>
      </c>
      <c r="J163" s="3" t="str">
        <f t="shared" si="39"/>
        <v xml:space="preserve">OSS, </v>
      </c>
      <c r="K163" s="182">
        <v>0</v>
      </c>
      <c r="L163" s="182">
        <v>0</v>
      </c>
      <c r="M163" s="182">
        <v>0</v>
      </c>
      <c r="N163" s="182">
        <v>0</v>
      </c>
      <c r="O163" s="182">
        <v>1</v>
      </c>
      <c r="P163" s="182">
        <v>0</v>
      </c>
      <c r="Q163" s="182">
        <v>0</v>
      </c>
      <c r="R163" s="4" t="str">
        <f t="shared" si="40"/>
        <v>Pre-signature Insertion; Self-signed/Unsigned</v>
      </c>
      <c r="S163" s="4" t="str">
        <f t="shared" si="41"/>
        <v xml:space="preserve">Pre-signature Insertion; Self-signed/Unsigned; </v>
      </c>
      <c r="T163" s="183">
        <v>0</v>
      </c>
      <c r="U163" s="183">
        <v>1</v>
      </c>
      <c r="V163" s="183">
        <v>0</v>
      </c>
      <c r="W163" s="183">
        <v>0</v>
      </c>
      <c r="X163" s="183">
        <v>1</v>
      </c>
      <c r="Y163" s="183">
        <v>0</v>
      </c>
      <c r="Z163" s="183">
        <v>0</v>
      </c>
      <c r="AA163" s="4" t="str">
        <f t="shared" si="42"/>
        <v>Open Source Dependency; Development Software</v>
      </c>
      <c r="AB163" s="4" t="str">
        <f t="shared" si="43"/>
        <v xml:space="preserve">Open Source Dependency; Development Software; </v>
      </c>
      <c r="AC163" s="183">
        <v>0</v>
      </c>
      <c r="AD163" s="183">
        <v>0</v>
      </c>
      <c r="AE163" s="183">
        <v>0</v>
      </c>
      <c r="AF163" s="183">
        <v>0</v>
      </c>
      <c r="AG163" s="183">
        <v>1</v>
      </c>
      <c r="AH163" s="183">
        <v>0</v>
      </c>
      <c r="AI163" s="183">
        <v>0</v>
      </c>
      <c r="AJ163" s="183">
        <v>0</v>
      </c>
      <c r="AK163" s="183">
        <v>0</v>
      </c>
      <c r="AL163" s="183">
        <v>1</v>
      </c>
      <c r="AM163" s="183">
        <v>0</v>
      </c>
      <c r="AN163" s="183">
        <v>0</v>
      </c>
      <c r="AO163" s="4" t="str">
        <f t="shared" si="44"/>
        <v>N/A</v>
      </c>
      <c r="AP163" s="30" t="str">
        <f t="shared" si="51"/>
        <v xml:space="preserve">N/A; </v>
      </c>
      <c r="AQ163" s="182">
        <v>0</v>
      </c>
      <c r="AR163" s="182">
        <v>0</v>
      </c>
      <c r="AS163" s="182">
        <v>0</v>
      </c>
      <c r="AT163" s="182">
        <v>0</v>
      </c>
      <c r="AU163" s="182">
        <v>0</v>
      </c>
      <c r="AV163" s="182">
        <v>0</v>
      </c>
      <c r="AW163" s="182">
        <v>1</v>
      </c>
      <c r="AX163" s="4" t="str">
        <f t="shared" si="49"/>
        <v>Data Extraction; Backdoor Access; Remote Code Execution/Download</v>
      </c>
      <c r="AY163" s="4" t="str">
        <f t="shared" si="46"/>
        <v xml:space="preserve">Data Extraction; Backdoor Access; Remote Code Execution/Download; </v>
      </c>
      <c r="AZ163" s="183">
        <v>1</v>
      </c>
      <c r="BA163" s="183">
        <v>0</v>
      </c>
      <c r="BB163" s="183">
        <v>1</v>
      </c>
      <c r="BC163" s="183">
        <v>0</v>
      </c>
      <c r="BD163" s="183">
        <v>1</v>
      </c>
      <c r="BE163" s="183">
        <v>0</v>
      </c>
      <c r="BF163" s="183">
        <v>0</v>
      </c>
      <c r="BG163" s="183">
        <v>0</v>
      </c>
      <c r="BH163" s="183">
        <v>0</v>
      </c>
      <c r="BI163" s="183">
        <v>0</v>
      </c>
      <c r="BJ163" s="4" t="s">
        <v>79</v>
      </c>
      <c r="BK163" s="4" t="s">
        <v>79</v>
      </c>
      <c r="BL163" s="146">
        <f t="shared" si="47"/>
        <v>2018</v>
      </c>
      <c r="BM163" s="62">
        <f t="shared" si="52"/>
        <v>0</v>
      </c>
      <c r="BN163" s="235">
        <v>2</v>
      </c>
      <c r="BO163" s="235">
        <v>1</v>
      </c>
      <c r="BP163" s="30">
        <f t="shared" si="50"/>
        <v>0</v>
      </c>
      <c r="BQ163" s="30">
        <v>0</v>
      </c>
    </row>
    <row r="164" spans="1:69" s="30" customFormat="1">
      <c r="A164" s="37">
        <v>42326</v>
      </c>
      <c r="B164" s="30" t="s">
        <v>239</v>
      </c>
      <c r="C164" s="7" t="s">
        <v>112</v>
      </c>
      <c r="D164" s="38" t="s">
        <v>240</v>
      </c>
      <c r="E164" s="68" t="s">
        <v>241</v>
      </c>
      <c r="F164" s="4" t="s">
        <v>242</v>
      </c>
      <c r="G164" s="4" t="s">
        <v>243</v>
      </c>
      <c r="H164" s="4" t="s">
        <v>244</v>
      </c>
      <c r="I164" s="156" t="str">
        <f t="shared" si="38"/>
        <v>1st Party OS/Applications, 3rd Party Application, 3rd Party Firmware</v>
      </c>
      <c r="J164" s="4" t="str">
        <f t="shared" si="39"/>
        <v xml:space="preserve">1st Party OS/Applications, 3rd Party Application, 3rd Party Firmware, </v>
      </c>
      <c r="K164" s="182">
        <v>1</v>
      </c>
      <c r="L164" s="182">
        <v>0</v>
      </c>
      <c r="M164" s="182">
        <v>1</v>
      </c>
      <c r="N164" s="182">
        <v>1</v>
      </c>
      <c r="O164" s="182">
        <v>0</v>
      </c>
      <c r="P164" s="182">
        <v>0</v>
      </c>
      <c r="Q164" s="182">
        <v>0</v>
      </c>
      <c r="R164" s="4" t="str">
        <f t="shared" si="40"/>
        <v>Default Password Exploit; Broken Signature System</v>
      </c>
      <c r="S164" s="4" t="str">
        <f t="shared" si="41"/>
        <v xml:space="preserve">Default Password Exploit; Broken Signature System; </v>
      </c>
      <c r="T164" s="183">
        <v>0</v>
      </c>
      <c r="U164" s="183">
        <v>0</v>
      </c>
      <c r="V164" s="183">
        <v>1</v>
      </c>
      <c r="W164" s="183">
        <v>0</v>
      </c>
      <c r="X164" s="183">
        <v>0</v>
      </c>
      <c r="Y164" s="183">
        <v>1</v>
      </c>
      <c r="Z164" s="183">
        <v>0</v>
      </c>
      <c r="AA164" s="4" t="str">
        <f t="shared" si="42"/>
        <v>Supply Chain Service Provider</v>
      </c>
      <c r="AB164" s="4" t="str">
        <f t="shared" si="43"/>
        <v xml:space="preserve">Supply Chain Service Provider; </v>
      </c>
      <c r="AC164" s="183">
        <v>0</v>
      </c>
      <c r="AD164" s="183">
        <v>0</v>
      </c>
      <c r="AE164" s="183">
        <v>0</v>
      </c>
      <c r="AF164" s="183">
        <v>0</v>
      </c>
      <c r="AG164" s="183">
        <v>0</v>
      </c>
      <c r="AH164" s="183">
        <v>0</v>
      </c>
      <c r="AI164" s="183">
        <v>0</v>
      </c>
      <c r="AJ164" s="183">
        <v>0</v>
      </c>
      <c r="AK164" s="183">
        <v>0</v>
      </c>
      <c r="AL164" s="183">
        <v>0</v>
      </c>
      <c r="AM164" s="183">
        <v>1</v>
      </c>
      <c r="AN164" s="183">
        <v>0</v>
      </c>
      <c r="AO164" s="4" t="str">
        <f t="shared" si="44"/>
        <v>Cryptography Error; Firmware Editing; Default Password</v>
      </c>
      <c r="AP164" s="30" t="str">
        <f t="shared" si="51"/>
        <v xml:space="preserve">Cryptography Error; Firmware Editing; Default Password; </v>
      </c>
      <c r="AQ164" s="182">
        <v>0</v>
      </c>
      <c r="AR164" s="182">
        <v>0</v>
      </c>
      <c r="AS164" s="182">
        <v>1</v>
      </c>
      <c r="AT164" s="182">
        <v>1</v>
      </c>
      <c r="AU164" s="182">
        <v>1</v>
      </c>
      <c r="AV164" s="182">
        <v>0</v>
      </c>
      <c r="AW164" s="182">
        <v>0</v>
      </c>
      <c r="AX164" s="4" t="str">
        <f t="shared" si="49"/>
        <v>Data Extraction; Physical Systems; Backdoor Access; Remote Code Execution/Download</v>
      </c>
      <c r="AY164" s="4" t="str">
        <f t="shared" si="46"/>
        <v xml:space="preserve">Data Extraction; Physical Systems; Backdoor Access; Remote Code Execution/Download; </v>
      </c>
      <c r="AZ164" s="183">
        <v>1</v>
      </c>
      <c r="BA164" s="183">
        <v>1</v>
      </c>
      <c r="BB164" s="183">
        <v>1</v>
      </c>
      <c r="BC164" s="183">
        <v>0</v>
      </c>
      <c r="BD164" s="183">
        <v>1</v>
      </c>
      <c r="BE164" s="183">
        <v>0</v>
      </c>
      <c r="BF164" s="183">
        <v>0</v>
      </c>
      <c r="BG164" s="183">
        <v>0</v>
      </c>
      <c r="BH164" s="183">
        <v>0</v>
      </c>
      <c r="BI164" s="183">
        <v>0</v>
      </c>
      <c r="BJ164" s="4" t="s">
        <v>45</v>
      </c>
      <c r="BK164" s="4" t="s">
        <v>45</v>
      </c>
      <c r="BL164" s="154">
        <f t="shared" si="47"/>
        <v>2015</v>
      </c>
      <c r="BM164" s="155">
        <f t="shared" si="52"/>
        <v>3</v>
      </c>
      <c r="BN164" s="235">
        <v>3</v>
      </c>
      <c r="BO164" s="235">
        <v>5</v>
      </c>
      <c r="BP164" s="30">
        <f t="shared" si="50"/>
        <v>0</v>
      </c>
      <c r="BQ164" s="30">
        <v>0</v>
      </c>
    </row>
    <row r="165" spans="1:69" s="30" customFormat="1" ht="16">
      <c r="A165" s="214">
        <v>44465</v>
      </c>
      <c r="B165" s="215" t="s">
        <v>1031</v>
      </c>
      <c r="C165" s="216" t="s">
        <v>112</v>
      </c>
      <c r="D165" s="216" t="s">
        <v>1032</v>
      </c>
      <c r="E165" s="217" t="s">
        <v>1033</v>
      </c>
      <c r="F165" s="218" t="s">
        <v>1034</v>
      </c>
      <c r="G165" s="218" t="s">
        <v>1031</v>
      </c>
      <c r="H165" s="218" t="s">
        <v>1035</v>
      </c>
      <c r="I165" s="219" t="str">
        <f t="shared" si="38"/>
        <v>Attacker Application</v>
      </c>
      <c r="J165" s="220" t="str">
        <f t="shared" si="39"/>
        <v xml:space="preserve">Attacker Application, </v>
      </c>
      <c r="K165" s="221">
        <v>0</v>
      </c>
      <c r="L165" s="221">
        <v>0</v>
      </c>
      <c r="M165" s="221">
        <v>0</v>
      </c>
      <c r="N165" s="221">
        <v>0</v>
      </c>
      <c r="O165" s="221">
        <v>0</v>
      </c>
      <c r="P165" s="221">
        <v>1</v>
      </c>
      <c r="Q165" s="221">
        <v>0</v>
      </c>
      <c r="R165" s="220" t="str">
        <f t="shared" si="40"/>
        <v>Stolen/Purchased Certificate</v>
      </c>
      <c r="S165" s="220" t="str">
        <f t="shared" si="41"/>
        <v xml:space="preserve">Stolen/Purchased Certificate; </v>
      </c>
      <c r="T165" s="222">
        <v>1</v>
      </c>
      <c r="U165" s="222">
        <v>0</v>
      </c>
      <c r="V165" s="222">
        <v>0</v>
      </c>
      <c r="W165" s="222">
        <v>0</v>
      </c>
      <c r="X165" s="222">
        <v>0</v>
      </c>
      <c r="Y165" s="222">
        <v>0</v>
      </c>
      <c r="Z165" s="222">
        <v>0</v>
      </c>
      <c r="AA165" s="220" t="str">
        <f t="shared" si="42"/>
        <v>Direct Download; Phishing</v>
      </c>
      <c r="AB165" s="220" t="str">
        <f t="shared" si="43"/>
        <v xml:space="preserve">Direct Download; Phishing; </v>
      </c>
      <c r="AC165" s="222">
        <v>0</v>
      </c>
      <c r="AD165" s="222">
        <v>0</v>
      </c>
      <c r="AE165" s="222">
        <v>0</v>
      </c>
      <c r="AF165" s="222">
        <v>0</v>
      </c>
      <c r="AG165" s="222">
        <v>0</v>
      </c>
      <c r="AH165" s="222">
        <v>0</v>
      </c>
      <c r="AI165" s="222">
        <v>0</v>
      </c>
      <c r="AJ165" s="222">
        <v>1</v>
      </c>
      <c r="AK165" s="222">
        <v>1</v>
      </c>
      <c r="AL165" s="222">
        <v>0</v>
      </c>
      <c r="AM165" s="222">
        <v>0</v>
      </c>
      <c r="AN165" s="222">
        <v>0</v>
      </c>
      <c r="AO165" s="220" t="str">
        <f t="shared" si="44"/>
        <v>Certificate Theft</v>
      </c>
      <c r="AP165" s="218" t="str">
        <f t="shared" si="51"/>
        <v xml:space="preserve">Certificate Theft; </v>
      </c>
      <c r="AQ165" s="221">
        <v>0</v>
      </c>
      <c r="AR165" s="221">
        <v>1</v>
      </c>
      <c r="AS165" s="221">
        <v>0</v>
      </c>
      <c r="AT165" s="221">
        <v>0</v>
      </c>
      <c r="AU165" s="221">
        <v>0</v>
      </c>
      <c r="AV165" s="221">
        <v>0</v>
      </c>
      <c r="AW165" s="221">
        <v>0</v>
      </c>
      <c r="AX165" s="220" t="str">
        <f t="shared" si="49"/>
        <v>Payment Diversion</v>
      </c>
      <c r="AY165" s="220" t="str">
        <f t="shared" si="46"/>
        <v xml:space="preserve">Payment Diversion; </v>
      </c>
      <c r="AZ165" s="221">
        <v>0</v>
      </c>
      <c r="BA165" s="221">
        <v>0</v>
      </c>
      <c r="BB165" s="221">
        <v>0</v>
      </c>
      <c r="BC165" s="221">
        <v>0</v>
      </c>
      <c r="BD165" s="221">
        <v>0</v>
      </c>
      <c r="BE165" s="221">
        <v>0</v>
      </c>
      <c r="BF165" s="221">
        <v>1</v>
      </c>
      <c r="BG165" s="221">
        <v>0</v>
      </c>
      <c r="BH165" s="221">
        <v>0</v>
      </c>
      <c r="BI165" s="221">
        <v>0</v>
      </c>
      <c r="BJ165" s="218" t="s">
        <v>45</v>
      </c>
      <c r="BK165" s="220" t="s">
        <v>1036</v>
      </c>
      <c r="BL165" s="223">
        <f t="shared" si="47"/>
        <v>2021</v>
      </c>
      <c r="BM165" s="224">
        <f t="shared" si="52"/>
        <v>0</v>
      </c>
      <c r="BN165" s="237">
        <v>2</v>
      </c>
      <c r="BO165" s="237">
        <v>1</v>
      </c>
      <c r="BP165" s="218">
        <f t="shared" si="50"/>
        <v>0</v>
      </c>
      <c r="BQ165" s="218">
        <v>3</v>
      </c>
    </row>
    <row r="166" spans="1:69" s="30" customFormat="1">
      <c r="A166" s="80">
        <v>40711</v>
      </c>
      <c r="B166" t="s">
        <v>105</v>
      </c>
      <c r="C166" s="128" t="s">
        <v>66</v>
      </c>
      <c r="D166" t="s">
        <v>106</v>
      </c>
      <c r="E166" s="178" t="s">
        <v>107</v>
      </c>
      <c r="F166" s="30" t="s">
        <v>108</v>
      </c>
      <c r="G166" s="30" t="s">
        <v>109</v>
      </c>
      <c r="H166" s="30" t="s">
        <v>110</v>
      </c>
      <c r="I166" s="156" t="str">
        <f t="shared" si="38"/>
        <v>Unknown/NA</v>
      </c>
      <c r="J166" s="4" t="str">
        <f t="shared" si="39"/>
        <v xml:space="preserve">Unknown/NA, </v>
      </c>
      <c r="K166" s="182">
        <v>0</v>
      </c>
      <c r="L166" s="182">
        <v>0</v>
      </c>
      <c r="M166" s="182">
        <v>0</v>
      </c>
      <c r="N166" s="182">
        <v>0</v>
      </c>
      <c r="O166" s="182">
        <v>0</v>
      </c>
      <c r="P166" s="182">
        <v>0</v>
      </c>
      <c r="Q166" s="182">
        <v>1</v>
      </c>
      <c r="R166" s="4" t="str">
        <f t="shared" si="40"/>
        <v>Stolen/Purchased Certificate</v>
      </c>
      <c r="S166" s="4" t="str">
        <f t="shared" si="41"/>
        <v xml:space="preserve">Stolen/Purchased Certificate; </v>
      </c>
      <c r="T166" s="183">
        <v>1</v>
      </c>
      <c r="U166" s="183">
        <v>0</v>
      </c>
      <c r="V166" s="183">
        <v>0</v>
      </c>
      <c r="W166" s="183">
        <v>0</v>
      </c>
      <c r="X166" s="183">
        <v>0</v>
      </c>
      <c r="Y166" s="183">
        <v>0</v>
      </c>
      <c r="Z166" s="183">
        <v>0</v>
      </c>
      <c r="AA166" s="4" t="str">
        <f t="shared" si="42"/>
        <v>Unknown, N/A, or Other</v>
      </c>
      <c r="AB166" s="4" t="str">
        <f t="shared" si="43"/>
        <v xml:space="preserve">Unknown, N/A, or Other; </v>
      </c>
      <c r="AC166" s="183">
        <v>0</v>
      </c>
      <c r="AD166" s="183">
        <v>0</v>
      </c>
      <c r="AE166" s="183">
        <v>0</v>
      </c>
      <c r="AF166" s="183">
        <v>0</v>
      </c>
      <c r="AG166" s="183">
        <v>0</v>
      </c>
      <c r="AH166" s="183">
        <v>0</v>
      </c>
      <c r="AI166" s="183">
        <v>0</v>
      </c>
      <c r="AJ166" s="183">
        <v>0</v>
      </c>
      <c r="AK166" s="183">
        <v>0</v>
      </c>
      <c r="AL166" s="183">
        <v>0</v>
      </c>
      <c r="AM166" s="183">
        <v>0</v>
      </c>
      <c r="AN166" s="183">
        <v>1</v>
      </c>
      <c r="AO166" s="4" t="str">
        <f t="shared" si="44"/>
        <v>N/A</v>
      </c>
      <c r="AP166" s="30" t="str">
        <f t="shared" si="51"/>
        <v xml:space="preserve">N/A; </v>
      </c>
      <c r="AQ166" s="182">
        <v>0</v>
      </c>
      <c r="AR166" s="182">
        <v>0</v>
      </c>
      <c r="AS166" s="182">
        <v>0</v>
      </c>
      <c r="AT166" s="182">
        <v>0</v>
      </c>
      <c r="AU166" s="182">
        <v>0</v>
      </c>
      <c r="AV166" s="182">
        <v>0</v>
      </c>
      <c r="AW166" s="182">
        <v>1</v>
      </c>
      <c r="AX166" s="4" t="str">
        <f t="shared" si="49"/>
        <v>Data Extraction</v>
      </c>
      <c r="AY166" s="4" t="str">
        <f t="shared" si="46"/>
        <v xml:space="preserve">Data Extraction; </v>
      </c>
      <c r="AZ166" s="182">
        <v>1</v>
      </c>
      <c r="BA166" s="182">
        <v>0</v>
      </c>
      <c r="BB166" s="182">
        <v>0</v>
      </c>
      <c r="BC166" s="182">
        <v>0</v>
      </c>
      <c r="BD166" s="182">
        <v>0</v>
      </c>
      <c r="BE166" s="182">
        <v>0</v>
      </c>
      <c r="BF166" s="182">
        <v>0</v>
      </c>
      <c r="BG166" s="182">
        <v>0</v>
      </c>
      <c r="BH166" s="182">
        <v>0</v>
      </c>
      <c r="BI166" s="182">
        <v>0</v>
      </c>
      <c r="BJ166" s="30" t="s">
        <v>79</v>
      </c>
      <c r="BK166" s="30" t="s">
        <v>79</v>
      </c>
      <c r="BL166" s="154">
        <f t="shared" si="47"/>
        <v>2011</v>
      </c>
      <c r="BM166" s="155">
        <f t="shared" si="52"/>
        <v>0</v>
      </c>
      <c r="BN166" s="236">
        <v>3</v>
      </c>
      <c r="BO166" s="236">
        <v>2</v>
      </c>
      <c r="BP166" s="30">
        <f t="shared" si="50"/>
        <v>0</v>
      </c>
      <c r="BQ166" s="30">
        <v>4</v>
      </c>
    </row>
    <row r="167" spans="1:69" s="30" customFormat="1">
      <c r="A167" s="80">
        <v>43299</v>
      </c>
      <c r="B167" s="30" t="s">
        <v>470</v>
      </c>
      <c r="C167" s="7" t="s">
        <v>66</v>
      </c>
      <c r="D167" s="142" t="s">
        <v>471</v>
      </c>
      <c r="E167" s="81" t="s">
        <v>472</v>
      </c>
      <c r="F167" s="4" t="s">
        <v>473</v>
      </c>
      <c r="G167" s="4" t="s">
        <v>474</v>
      </c>
      <c r="H167" s="4" t="s">
        <v>475</v>
      </c>
      <c r="I167" s="156" t="str">
        <f t="shared" si="38"/>
        <v>3rd Party Application</v>
      </c>
      <c r="J167" s="4" t="str">
        <f t="shared" si="39"/>
        <v xml:space="preserve">3rd Party Application, </v>
      </c>
      <c r="K167" s="182">
        <v>0</v>
      </c>
      <c r="L167" s="182">
        <v>0</v>
      </c>
      <c r="M167" s="182">
        <v>1</v>
      </c>
      <c r="N167" s="182">
        <v>0</v>
      </c>
      <c r="O167" s="182">
        <v>0</v>
      </c>
      <c r="P167" s="182">
        <v>0</v>
      </c>
      <c r="Q167" s="182">
        <v>0</v>
      </c>
      <c r="R167" s="4" t="str">
        <f t="shared" si="40"/>
        <v>Stolen/Purchased Certificate</v>
      </c>
      <c r="S167" s="4" t="str">
        <f t="shared" si="41"/>
        <v xml:space="preserve">Stolen/Purchased Certificate; </v>
      </c>
      <c r="T167" s="183">
        <v>1</v>
      </c>
      <c r="U167" s="183">
        <v>0</v>
      </c>
      <c r="V167" s="183">
        <v>0</v>
      </c>
      <c r="W167" s="183">
        <v>0</v>
      </c>
      <c r="X167" s="183">
        <v>0</v>
      </c>
      <c r="Y167" s="183">
        <v>0</v>
      </c>
      <c r="Z167" s="183">
        <v>0</v>
      </c>
      <c r="AA167" s="4" t="str">
        <f t="shared" si="42"/>
        <v>Hijacked Updates</v>
      </c>
      <c r="AB167" s="4" t="str">
        <f t="shared" si="43"/>
        <v xml:space="preserve">Hijacked Updates; </v>
      </c>
      <c r="AC167" s="183">
        <v>0</v>
      </c>
      <c r="AD167" s="183">
        <v>1</v>
      </c>
      <c r="AE167" s="183">
        <v>0</v>
      </c>
      <c r="AF167" s="183">
        <v>0</v>
      </c>
      <c r="AG167" s="183">
        <v>0</v>
      </c>
      <c r="AH167" s="183">
        <v>0</v>
      </c>
      <c r="AI167" s="183">
        <v>0</v>
      </c>
      <c r="AJ167" s="183">
        <v>0</v>
      </c>
      <c r="AK167" s="183">
        <v>0</v>
      </c>
      <c r="AL167" s="183">
        <v>0</v>
      </c>
      <c r="AM167" s="183">
        <v>0</v>
      </c>
      <c r="AN167" s="183">
        <v>0</v>
      </c>
      <c r="AO167" s="4" t="str">
        <f t="shared" si="44"/>
        <v>N/A</v>
      </c>
      <c r="AP167" s="30" t="str">
        <f t="shared" si="51"/>
        <v xml:space="preserve">N/A; </v>
      </c>
      <c r="AQ167" s="182">
        <v>0</v>
      </c>
      <c r="AR167" s="182">
        <v>0</v>
      </c>
      <c r="AS167" s="182">
        <v>0</v>
      </c>
      <c r="AT167" s="182">
        <v>0</v>
      </c>
      <c r="AU167" s="182">
        <v>0</v>
      </c>
      <c r="AV167" s="182">
        <v>0</v>
      </c>
      <c r="AW167" s="182">
        <v>1</v>
      </c>
      <c r="AX167" s="4" t="str">
        <f t="shared" si="49"/>
        <v>Data Extraction; Backdoor Access; Remote Code Execution/Download</v>
      </c>
      <c r="AY167" s="4" t="str">
        <f t="shared" si="46"/>
        <v xml:space="preserve">Data Extraction; Backdoor Access; Remote Code Execution/Download; </v>
      </c>
      <c r="AZ167" s="183">
        <v>1</v>
      </c>
      <c r="BA167" s="183">
        <v>0</v>
      </c>
      <c r="BB167" s="183">
        <v>1</v>
      </c>
      <c r="BC167" s="183">
        <v>0</v>
      </c>
      <c r="BD167" s="183">
        <v>1</v>
      </c>
      <c r="BE167" s="183">
        <v>0</v>
      </c>
      <c r="BF167" s="183">
        <v>0</v>
      </c>
      <c r="BG167" s="183">
        <v>0</v>
      </c>
      <c r="BH167" s="183">
        <v>0</v>
      </c>
      <c r="BI167" s="183">
        <v>0</v>
      </c>
      <c r="BJ167" s="4" t="s">
        <v>79</v>
      </c>
      <c r="BK167" s="4" t="s">
        <v>79</v>
      </c>
      <c r="BL167" s="154">
        <f t="shared" si="47"/>
        <v>2018</v>
      </c>
      <c r="BM167" s="155">
        <f t="shared" si="52"/>
        <v>1</v>
      </c>
      <c r="BN167" s="235">
        <v>3</v>
      </c>
      <c r="BO167" s="235">
        <v>2</v>
      </c>
      <c r="BP167" s="30">
        <f t="shared" si="50"/>
        <v>0</v>
      </c>
      <c r="BQ167" s="30">
        <v>0</v>
      </c>
    </row>
    <row r="168" spans="1:69" s="30" customFormat="1">
      <c r="A168" s="36">
        <v>43538</v>
      </c>
      <c r="B168" s="30" t="s">
        <v>590</v>
      </c>
      <c r="C168" s="42" t="s">
        <v>66</v>
      </c>
      <c r="D168" s="38" t="s">
        <v>591</v>
      </c>
      <c r="E168" s="68" t="s">
        <v>592</v>
      </c>
      <c r="F168" s="4" t="s">
        <v>593</v>
      </c>
      <c r="G168" s="4" t="s">
        <v>84</v>
      </c>
      <c r="H168" s="4" t="s">
        <v>85</v>
      </c>
      <c r="I168" s="156" t="str">
        <f t="shared" si="38"/>
        <v>3rd Party Application</v>
      </c>
      <c r="J168" s="4" t="str">
        <f t="shared" si="39"/>
        <v xml:space="preserve">3rd Party Application, </v>
      </c>
      <c r="K168" s="182">
        <v>0</v>
      </c>
      <c r="L168" s="182">
        <v>0</v>
      </c>
      <c r="M168" s="182">
        <v>1</v>
      </c>
      <c r="N168" s="182">
        <v>0</v>
      </c>
      <c r="O168" s="182">
        <v>0</v>
      </c>
      <c r="P168" s="182">
        <v>0</v>
      </c>
      <c r="Q168" s="182">
        <v>0</v>
      </c>
      <c r="R168" s="4" t="str">
        <f t="shared" si="40"/>
        <v>Pre-signature Insertion</v>
      </c>
      <c r="S168" s="4" t="str">
        <f t="shared" si="41"/>
        <v xml:space="preserve">Pre-signature Insertion; </v>
      </c>
      <c r="T168" s="183">
        <v>0</v>
      </c>
      <c r="U168" s="183">
        <v>1</v>
      </c>
      <c r="V168" s="183">
        <v>0</v>
      </c>
      <c r="W168" s="183">
        <v>0</v>
      </c>
      <c r="X168" s="183">
        <v>0</v>
      </c>
      <c r="Y168" s="183">
        <v>0</v>
      </c>
      <c r="Z168" s="183">
        <v>0</v>
      </c>
      <c r="AA168" s="4" t="str">
        <f t="shared" si="42"/>
        <v>3rd Party Application Store; Development Software</v>
      </c>
      <c r="AB168" s="4" t="str">
        <f t="shared" si="43"/>
        <v xml:space="preserve">3rd Party Application Store; Development Software; </v>
      </c>
      <c r="AC168" s="183">
        <v>0</v>
      </c>
      <c r="AD168" s="183">
        <v>0</v>
      </c>
      <c r="AE168" s="183">
        <v>0</v>
      </c>
      <c r="AF168" s="183">
        <v>1</v>
      </c>
      <c r="AG168" s="183">
        <v>0</v>
      </c>
      <c r="AH168" s="183">
        <v>0</v>
      </c>
      <c r="AI168" s="183">
        <v>0</v>
      </c>
      <c r="AJ168" s="183">
        <v>0</v>
      </c>
      <c r="AK168" s="183">
        <v>0</v>
      </c>
      <c r="AL168" s="183">
        <v>1</v>
      </c>
      <c r="AM168" s="183">
        <v>0</v>
      </c>
      <c r="AN168" s="183">
        <v>0</v>
      </c>
      <c r="AO168" s="4" t="str">
        <f t="shared" si="44"/>
        <v>N/A</v>
      </c>
      <c r="AP168" s="30" t="str">
        <f t="shared" si="51"/>
        <v xml:space="preserve">N/A; </v>
      </c>
      <c r="AQ168" s="182">
        <v>0</v>
      </c>
      <c r="AR168" s="182">
        <v>0</v>
      </c>
      <c r="AS168" s="182">
        <v>0</v>
      </c>
      <c r="AT168" s="182">
        <v>0</v>
      </c>
      <c r="AU168" s="182">
        <v>0</v>
      </c>
      <c r="AV168" s="182">
        <v>0</v>
      </c>
      <c r="AW168" s="182">
        <v>1</v>
      </c>
      <c r="AX168" s="4" t="str">
        <f t="shared" si="49"/>
        <v>Data Extraction</v>
      </c>
      <c r="AY168" s="4" t="str">
        <f t="shared" si="46"/>
        <v xml:space="preserve">Data Extraction; </v>
      </c>
      <c r="AZ168" s="183">
        <v>1</v>
      </c>
      <c r="BA168" s="183">
        <v>0</v>
      </c>
      <c r="BB168" s="183">
        <v>0</v>
      </c>
      <c r="BC168" s="183">
        <v>0</v>
      </c>
      <c r="BD168" s="183">
        <v>0</v>
      </c>
      <c r="BE168" s="183">
        <v>0</v>
      </c>
      <c r="BF168" s="183">
        <v>0</v>
      </c>
      <c r="BG168" s="183">
        <v>0</v>
      </c>
      <c r="BH168" s="183">
        <v>0</v>
      </c>
      <c r="BI168" s="183">
        <v>0</v>
      </c>
      <c r="BJ168" s="4" t="s">
        <v>79</v>
      </c>
      <c r="BK168" s="4" t="s">
        <v>86</v>
      </c>
      <c r="BL168" s="154">
        <f t="shared" si="47"/>
        <v>2019</v>
      </c>
      <c r="BM168" s="155">
        <f t="shared" si="52"/>
        <v>1</v>
      </c>
      <c r="BN168" s="235">
        <v>2</v>
      </c>
      <c r="BO168" s="235">
        <v>1</v>
      </c>
      <c r="BP168" s="30">
        <f t="shared" si="50"/>
        <v>1</v>
      </c>
      <c r="BQ168" s="30">
        <v>0</v>
      </c>
    </row>
    <row r="169" spans="1:69" s="30" customFormat="1" ht="16">
      <c r="A169" s="80">
        <v>44035</v>
      </c>
      <c r="B169" s="66" t="s">
        <v>818</v>
      </c>
      <c r="C169" s="56" t="s">
        <v>66</v>
      </c>
      <c r="D169" s="142" t="s">
        <v>819</v>
      </c>
      <c r="E169" s="81" t="s">
        <v>820</v>
      </c>
      <c r="F169" s="179" t="s">
        <v>821</v>
      </c>
      <c r="G169" s="4" t="s">
        <v>822</v>
      </c>
      <c r="H169" s="30" t="s">
        <v>823</v>
      </c>
      <c r="I169" s="156" t="str">
        <f t="shared" si="38"/>
        <v>3rd Party Application</v>
      </c>
      <c r="J169" s="4" t="str">
        <f t="shared" si="39"/>
        <v xml:space="preserve">3rd Party Application, </v>
      </c>
      <c r="K169" s="182">
        <v>0</v>
      </c>
      <c r="L169" s="182">
        <v>0</v>
      </c>
      <c r="M169" s="182">
        <v>1</v>
      </c>
      <c r="N169" s="182">
        <v>0</v>
      </c>
      <c r="O169" s="182">
        <v>0</v>
      </c>
      <c r="P169" s="182">
        <v>0</v>
      </c>
      <c r="Q169" s="182">
        <v>0</v>
      </c>
      <c r="R169" s="4" t="str">
        <f t="shared" si="40"/>
        <v>Broken Signature System</v>
      </c>
      <c r="S169" s="4" t="str">
        <f t="shared" si="41"/>
        <v xml:space="preserve">Broken Signature System; </v>
      </c>
      <c r="T169" s="183">
        <v>0</v>
      </c>
      <c r="U169" s="183">
        <v>0</v>
      </c>
      <c r="V169" s="183">
        <v>0</v>
      </c>
      <c r="W169" s="183">
        <v>0</v>
      </c>
      <c r="X169" s="183">
        <v>0</v>
      </c>
      <c r="Y169" s="183">
        <v>1</v>
      </c>
      <c r="Z169" s="183">
        <v>0</v>
      </c>
      <c r="AA169" s="4" t="str">
        <f t="shared" si="42"/>
        <v>Hijacked Updates; Direct Download</v>
      </c>
      <c r="AB169" s="4" t="str">
        <f t="shared" si="43"/>
        <v xml:space="preserve">Hijacked Updates; Direct Download; </v>
      </c>
      <c r="AC169" s="183">
        <v>0</v>
      </c>
      <c r="AD169" s="183">
        <v>1</v>
      </c>
      <c r="AE169" s="183">
        <v>0</v>
      </c>
      <c r="AF169" s="183">
        <v>0</v>
      </c>
      <c r="AG169" s="183">
        <v>0</v>
      </c>
      <c r="AH169" s="183">
        <v>0</v>
      </c>
      <c r="AI169" s="183">
        <v>0</v>
      </c>
      <c r="AJ169" s="183">
        <v>1</v>
      </c>
      <c r="AK169" s="183">
        <v>0</v>
      </c>
      <c r="AL169" s="183">
        <v>0</v>
      </c>
      <c r="AM169" s="183">
        <v>0</v>
      </c>
      <c r="AN169" s="183">
        <v>0</v>
      </c>
      <c r="AO169" s="4" t="str">
        <f t="shared" si="44"/>
        <v>N/A</v>
      </c>
      <c r="AP169" s="30" t="str">
        <f t="shared" si="51"/>
        <v xml:space="preserve">N/A; </v>
      </c>
      <c r="AQ169" s="182">
        <v>0</v>
      </c>
      <c r="AR169" s="182">
        <v>0</v>
      </c>
      <c r="AS169" s="182">
        <v>0</v>
      </c>
      <c r="AT169" s="182">
        <v>0</v>
      </c>
      <c r="AU169" s="182">
        <v>0</v>
      </c>
      <c r="AV169" s="182">
        <v>0</v>
      </c>
      <c r="AW169" s="182">
        <v>1</v>
      </c>
      <c r="AX169" s="4" t="str">
        <f t="shared" si="49"/>
        <v>Data Extraction; Backdoor Access; Remote Code Execution/Download</v>
      </c>
      <c r="AY169" s="4" t="str">
        <f t="shared" si="46"/>
        <v xml:space="preserve">Data Extraction; Backdoor Access; Remote Code Execution/Download; </v>
      </c>
      <c r="AZ169" s="182">
        <v>1</v>
      </c>
      <c r="BA169" s="182">
        <v>0</v>
      </c>
      <c r="BB169" s="182">
        <v>1</v>
      </c>
      <c r="BC169" s="182">
        <v>0</v>
      </c>
      <c r="BD169" s="182">
        <v>1</v>
      </c>
      <c r="BE169" s="182">
        <v>0</v>
      </c>
      <c r="BF169" s="182">
        <v>0</v>
      </c>
      <c r="BG169" s="182">
        <v>0</v>
      </c>
      <c r="BH169" s="182">
        <v>0</v>
      </c>
      <c r="BI169" s="182">
        <v>0</v>
      </c>
      <c r="BJ169" s="30" t="s">
        <v>824</v>
      </c>
      <c r="BK169" s="4" t="s">
        <v>79</v>
      </c>
      <c r="BL169" s="154">
        <f t="shared" si="47"/>
        <v>2020</v>
      </c>
      <c r="BM169" s="155">
        <f t="shared" si="52"/>
        <v>1</v>
      </c>
      <c r="BN169" s="235">
        <v>2</v>
      </c>
      <c r="BO169" s="235">
        <v>2</v>
      </c>
      <c r="BP169" s="30">
        <f t="shared" si="50"/>
        <v>0</v>
      </c>
      <c r="BQ169" s="30">
        <v>1</v>
      </c>
    </row>
    <row r="170" spans="1:69" s="30" customFormat="1">
      <c r="A170" s="37">
        <v>42859</v>
      </c>
      <c r="B170" s="30" t="s">
        <v>326</v>
      </c>
      <c r="C170" s="7" t="s">
        <v>66</v>
      </c>
      <c r="D170" s="38" t="s">
        <v>327</v>
      </c>
      <c r="E170" s="76" t="s">
        <v>328</v>
      </c>
      <c r="F170" s="4" t="s">
        <v>329</v>
      </c>
      <c r="G170" s="4" t="s">
        <v>330</v>
      </c>
      <c r="H170" s="4" t="s">
        <v>318</v>
      </c>
      <c r="I170" s="156" t="str">
        <f t="shared" si="38"/>
        <v>3rd Party Application</v>
      </c>
      <c r="J170" s="4" t="str">
        <f t="shared" si="39"/>
        <v xml:space="preserve">3rd Party Application, </v>
      </c>
      <c r="K170" s="182">
        <v>0</v>
      </c>
      <c r="L170" s="182">
        <v>0</v>
      </c>
      <c r="M170" s="182">
        <v>1</v>
      </c>
      <c r="N170" s="182">
        <v>0</v>
      </c>
      <c r="O170" s="182">
        <v>0</v>
      </c>
      <c r="P170" s="182">
        <v>0</v>
      </c>
      <c r="Q170" s="182">
        <v>0</v>
      </c>
      <c r="R170" s="4" t="str">
        <f t="shared" si="40"/>
        <v>Self-signed/Unsigned</v>
      </c>
      <c r="S170" s="4" t="str">
        <f t="shared" si="41"/>
        <v xml:space="preserve">Self-signed/Unsigned; </v>
      </c>
      <c r="T170" s="183">
        <v>0</v>
      </c>
      <c r="U170" s="183">
        <v>0</v>
      </c>
      <c r="V170" s="183">
        <v>0</v>
      </c>
      <c r="W170" s="183">
        <v>0</v>
      </c>
      <c r="X170" s="183">
        <v>1</v>
      </c>
      <c r="Y170" s="183">
        <v>0</v>
      </c>
      <c r="Z170" s="183">
        <v>0</v>
      </c>
      <c r="AA170" s="4" t="str">
        <f t="shared" si="42"/>
        <v>Hijacked Updates</v>
      </c>
      <c r="AB170" s="4" t="str">
        <f t="shared" si="43"/>
        <v xml:space="preserve">Hijacked Updates; </v>
      </c>
      <c r="AC170" s="183">
        <v>0</v>
      </c>
      <c r="AD170" s="183">
        <v>1</v>
      </c>
      <c r="AE170" s="183">
        <v>0</v>
      </c>
      <c r="AF170" s="183">
        <v>0</v>
      </c>
      <c r="AG170" s="183">
        <v>0</v>
      </c>
      <c r="AH170" s="183">
        <v>0</v>
      </c>
      <c r="AI170" s="183">
        <v>0</v>
      </c>
      <c r="AJ170" s="183">
        <v>0</v>
      </c>
      <c r="AK170" s="183">
        <v>0</v>
      </c>
      <c r="AL170" s="183">
        <v>0</v>
      </c>
      <c r="AM170" s="183">
        <v>0</v>
      </c>
      <c r="AN170" s="183">
        <v>0</v>
      </c>
      <c r="AO170" s="4" t="str">
        <f t="shared" si="44"/>
        <v>N/A</v>
      </c>
      <c r="AP170" s="30" t="str">
        <f t="shared" si="51"/>
        <v xml:space="preserve">N/A; </v>
      </c>
      <c r="AQ170" s="182">
        <v>0</v>
      </c>
      <c r="AR170" s="182">
        <v>0</v>
      </c>
      <c r="AS170" s="182">
        <v>0</v>
      </c>
      <c r="AT170" s="182">
        <v>0</v>
      </c>
      <c r="AU170" s="182">
        <v>0</v>
      </c>
      <c r="AV170" s="182">
        <v>0</v>
      </c>
      <c r="AW170" s="182">
        <v>1</v>
      </c>
      <c r="AX170" s="4" t="str">
        <f t="shared" si="49"/>
        <v>Data Extraction; Backdoor Access; Remote Code Execution/Download</v>
      </c>
      <c r="AY170" s="4" t="str">
        <f t="shared" si="46"/>
        <v xml:space="preserve">Data Extraction; Backdoor Access; Remote Code Execution/Download; </v>
      </c>
      <c r="AZ170" s="183">
        <v>1</v>
      </c>
      <c r="BA170" s="183">
        <v>0</v>
      </c>
      <c r="BB170" s="183">
        <v>1</v>
      </c>
      <c r="BC170" s="183">
        <v>0</v>
      </c>
      <c r="BD170" s="183">
        <v>1</v>
      </c>
      <c r="BE170" s="183">
        <v>0</v>
      </c>
      <c r="BF170" s="183">
        <v>0</v>
      </c>
      <c r="BG170" s="183">
        <v>0</v>
      </c>
      <c r="BH170" s="183">
        <v>0</v>
      </c>
      <c r="BI170" s="183">
        <v>0</v>
      </c>
      <c r="BJ170" s="4" t="s">
        <v>79</v>
      </c>
      <c r="BK170" s="4" t="s">
        <v>86</v>
      </c>
      <c r="BL170" s="154">
        <f t="shared" si="47"/>
        <v>2017</v>
      </c>
      <c r="BM170" s="155">
        <f t="shared" si="52"/>
        <v>1</v>
      </c>
      <c r="BN170" s="235">
        <v>3</v>
      </c>
      <c r="BO170" s="235">
        <v>2</v>
      </c>
      <c r="BP170" s="30">
        <f t="shared" si="50"/>
        <v>0</v>
      </c>
      <c r="BQ170" s="30">
        <v>0</v>
      </c>
    </row>
    <row r="171" spans="1:69" s="30" customFormat="1" ht="16">
      <c r="A171" s="80">
        <v>44707</v>
      </c>
      <c r="B171" s="135" t="s">
        <v>1189</v>
      </c>
      <c r="C171" t="s">
        <v>112</v>
      </c>
      <c r="D171" s="145" t="s">
        <v>1190</v>
      </c>
      <c r="E171" s="116" t="s">
        <v>1191</v>
      </c>
      <c r="F171" s="213" t="s">
        <v>1192</v>
      </c>
      <c r="G171" s="30" t="s">
        <v>435</v>
      </c>
      <c r="H171" s="30" t="s">
        <v>1193</v>
      </c>
      <c r="I171" s="156" t="str">
        <f t="shared" si="38"/>
        <v>OSS</v>
      </c>
      <c r="J171" s="4" t="str">
        <f t="shared" si="39"/>
        <v xml:space="preserve">OSS, </v>
      </c>
      <c r="K171" s="182">
        <v>0</v>
      </c>
      <c r="L171" s="182">
        <v>0</v>
      </c>
      <c r="M171" s="182">
        <v>0</v>
      </c>
      <c r="N171" s="182">
        <v>0</v>
      </c>
      <c r="O171" s="182">
        <v>1</v>
      </c>
      <c r="P171" s="182">
        <v>0</v>
      </c>
      <c r="Q171" s="182">
        <v>0</v>
      </c>
      <c r="R171" s="4" t="str">
        <f t="shared" si="40"/>
        <v>Unknown, Other, or N/A</v>
      </c>
      <c r="S171" s="4" t="str">
        <f t="shared" si="41"/>
        <v xml:space="preserve">Unknown, Other, or N/A; </v>
      </c>
      <c r="T171" s="183">
        <v>0</v>
      </c>
      <c r="U171" s="183">
        <v>0</v>
      </c>
      <c r="V171" s="183">
        <v>0</v>
      </c>
      <c r="W171" s="183">
        <v>0</v>
      </c>
      <c r="X171" s="183">
        <v>0</v>
      </c>
      <c r="Y171" s="183">
        <v>0</v>
      </c>
      <c r="Z171" s="183">
        <v>1</v>
      </c>
      <c r="AA171" s="4" t="str">
        <f t="shared" si="42"/>
        <v>Open Source Dependency</v>
      </c>
      <c r="AB171" s="4" t="str">
        <f t="shared" si="43"/>
        <v xml:space="preserve">Open Source Dependency; </v>
      </c>
      <c r="AC171" s="183">
        <v>0</v>
      </c>
      <c r="AD171" s="183">
        <v>0</v>
      </c>
      <c r="AE171" s="183">
        <v>0</v>
      </c>
      <c r="AF171" s="183">
        <v>0</v>
      </c>
      <c r="AG171" s="183">
        <v>1</v>
      </c>
      <c r="AH171" s="183">
        <v>0</v>
      </c>
      <c r="AI171" s="183">
        <v>0</v>
      </c>
      <c r="AJ171" s="183">
        <v>0</v>
      </c>
      <c r="AK171" s="183">
        <v>0</v>
      </c>
      <c r="AL171" s="183">
        <v>0</v>
      </c>
      <c r="AM171" s="183">
        <v>0</v>
      </c>
      <c r="AN171" s="183">
        <v>0</v>
      </c>
      <c r="AO171" s="4" t="str">
        <f t="shared" si="44"/>
        <v>N/A</v>
      </c>
      <c r="AP171" s="30" t="str">
        <f t="shared" si="51"/>
        <v xml:space="preserve">N/A; </v>
      </c>
      <c r="AQ171" s="182">
        <v>0</v>
      </c>
      <c r="AR171" s="183">
        <v>0</v>
      </c>
      <c r="AS171" s="183">
        <v>0</v>
      </c>
      <c r="AT171" s="183">
        <v>0</v>
      </c>
      <c r="AU171" s="183">
        <v>0</v>
      </c>
      <c r="AV171" s="183">
        <v>0</v>
      </c>
      <c r="AW171" s="183">
        <v>1</v>
      </c>
      <c r="AX171" s="4" t="str">
        <f t="shared" si="49"/>
        <v>Unknown or Other</v>
      </c>
      <c r="AY171" s="4" t="str">
        <f t="shared" si="46"/>
        <v xml:space="preserve">Unknown or Other; </v>
      </c>
      <c r="AZ171" s="182">
        <v>0</v>
      </c>
      <c r="BA171" s="182">
        <v>0</v>
      </c>
      <c r="BB171" s="182">
        <v>0</v>
      </c>
      <c r="BC171" s="182">
        <v>0</v>
      </c>
      <c r="BD171" s="182">
        <v>0</v>
      </c>
      <c r="BE171" s="182">
        <v>0</v>
      </c>
      <c r="BF171" s="182">
        <v>0</v>
      </c>
      <c r="BG171" s="182">
        <v>0</v>
      </c>
      <c r="BH171" s="182">
        <v>0</v>
      </c>
      <c r="BI171" s="182">
        <v>1</v>
      </c>
      <c r="BJ171" s="30" t="s">
        <v>45</v>
      </c>
      <c r="BK171" s="30" t="s">
        <v>79</v>
      </c>
      <c r="BL171" s="154">
        <f t="shared" si="47"/>
        <v>2022</v>
      </c>
      <c r="BM171" s="155">
        <f t="shared" si="52"/>
        <v>0</v>
      </c>
      <c r="BN171" s="238">
        <v>2</v>
      </c>
      <c r="BO171" s="239">
        <v>1</v>
      </c>
      <c r="BP171" s="30">
        <f t="shared" si="50"/>
        <v>0</v>
      </c>
      <c r="BQ171" s="30">
        <v>5</v>
      </c>
    </row>
    <row r="172" spans="1:69" s="30" customFormat="1">
      <c r="A172" s="37">
        <v>41365</v>
      </c>
      <c r="B172" s="30" t="s">
        <v>142</v>
      </c>
      <c r="C172" s="21" t="s">
        <v>66</v>
      </c>
      <c r="D172" s="38" t="s">
        <v>143</v>
      </c>
      <c r="E172" s="255" t="s">
        <v>144</v>
      </c>
      <c r="F172" s="4" t="s">
        <v>69</v>
      </c>
      <c r="G172" s="4" t="s">
        <v>145</v>
      </c>
      <c r="H172" s="4" t="s">
        <v>146</v>
      </c>
      <c r="I172" s="156" t="str">
        <f t="shared" si="38"/>
        <v>3rd Party Application</v>
      </c>
      <c r="J172" s="4" t="str">
        <f t="shared" si="39"/>
        <v xml:space="preserve">3rd Party Application, </v>
      </c>
      <c r="K172" s="182">
        <v>0</v>
      </c>
      <c r="L172" s="182">
        <v>0</v>
      </c>
      <c r="M172" s="182">
        <v>1</v>
      </c>
      <c r="N172" s="182">
        <v>0</v>
      </c>
      <c r="O172" s="182">
        <v>0</v>
      </c>
      <c r="P172" s="182">
        <v>0</v>
      </c>
      <c r="Q172" s="182">
        <v>0</v>
      </c>
      <c r="R172" s="4" t="str">
        <f t="shared" si="40"/>
        <v>Unknown, Other, or N/A</v>
      </c>
      <c r="S172" s="4" t="str">
        <f t="shared" si="41"/>
        <v xml:space="preserve">Unknown, Other, or N/A; </v>
      </c>
      <c r="T172" s="183">
        <v>0</v>
      </c>
      <c r="U172" s="183">
        <v>0</v>
      </c>
      <c r="V172" s="183">
        <v>0</v>
      </c>
      <c r="W172" s="183">
        <v>0</v>
      </c>
      <c r="X172" s="183">
        <v>0</v>
      </c>
      <c r="Y172" s="183">
        <v>0</v>
      </c>
      <c r="Z172" s="183">
        <v>1</v>
      </c>
      <c r="AA172" s="4" t="str">
        <f t="shared" si="42"/>
        <v>Hijacked Updates; Supply Chain Service Provider</v>
      </c>
      <c r="AB172" s="4" t="str">
        <f t="shared" si="43"/>
        <v xml:space="preserve">Hijacked Updates; Supply Chain Service Provider; </v>
      </c>
      <c r="AC172" s="183">
        <v>0</v>
      </c>
      <c r="AD172" s="183">
        <v>1</v>
      </c>
      <c r="AE172" s="183">
        <v>0</v>
      </c>
      <c r="AF172" s="183">
        <v>0</v>
      </c>
      <c r="AG172" s="183">
        <v>0</v>
      </c>
      <c r="AH172" s="183">
        <v>0</v>
      </c>
      <c r="AI172" s="183">
        <v>0</v>
      </c>
      <c r="AJ172" s="183">
        <v>0</v>
      </c>
      <c r="AK172" s="183">
        <v>0</v>
      </c>
      <c r="AL172" s="183">
        <v>0</v>
      </c>
      <c r="AM172" s="183">
        <v>1</v>
      </c>
      <c r="AN172" s="183">
        <v>0</v>
      </c>
      <c r="AO172" s="4" t="str">
        <f t="shared" si="44"/>
        <v>N/A</v>
      </c>
      <c r="AP172" s="30" t="str">
        <f t="shared" si="51"/>
        <v xml:space="preserve">N/A; </v>
      </c>
      <c r="AQ172" s="182">
        <v>0</v>
      </c>
      <c r="AR172" s="182">
        <v>0</v>
      </c>
      <c r="AS172" s="182">
        <v>0</v>
      </c>
      <c r="AT172" s="182">
        <v>0</v>
      </c>
      <c r="AU172" s="182">
        <v>0</v>
      </c>
      <c r="AV172" s="182">
        <v>0</v>
      </c>
      <c r="AW172" s="182">
        <v>1</v>
      </c>
      <c r="AX172" s="4" t="str">
        <f t="shared" si="49"/>
        <v>Data Extraction; Backdoor Access; Remote Code Execution/Download</v>
      </c>
      <c r="AY172" s="4" t="str">
        <f t="shared" si="46"/>
        <v xml:space="preserve">Data Extraction; Backdoor Access; Remote Code Execution/Download; </v>
      </c>
      <c r="AZ172" s="183">
        <v>1</v>
      </c>
      <c r="BA172" s="183">
        <v>0</v>
      </c>
      <c r="BB172" s="183">
        <v>1</v>
      </c>
      <c r="BC172" s="183">
        <v>0</v>
      </c>
      <c r="BD172" s="183">
        <v>1</v>
      </c>
      <c r="BE172" s="183">
        <v>0</v>
      </c>
      <c r="BF172" s="183">
        <v>0</v>
      </c>
      <c r="BG172" s="183">
        <v>0</v>
      </c>
      <c r="BH172" s="183">
        <v>0</v>
      </c>
      <c r="BI172" s="183">
        <v>0</v>
      </c>
      <c r="BJ172" s="4" t="s">
        <v>147</v>
      </c>
      <c r="BK172" s="4" t="s">
        <v>72</v>
      </c>
      <c r="BL172" s="154">
        <f t="shared" si="47"/>
        <v>2013</v>
      </c>
      <c r="BM172" s="155">
        <f t="shared" si="52"/>
        <v>1</v>
      </c>
      <c r="BN172" s="235">
        <v>3</v>
      </c>
      <c r="BO172" s="235">
        <v>3</v>
      </c>
      <c r="BP172" s="30">
        <f t="shared" si="50"/>
        <v>0</v>
      </c>
      <c r="BQ172" s="30">
        <v>0</v>
      </c>
    </row>
    <row r="173" spans="1:69" s="30" customFormat="1">
      <c r="A173" s="80">
        <v>44627</v>
      </c>
      <c r="B173" t="s">
        <v>1072</v>
      </c>
      <c r="C173" t="s">
        <v>66</v>
      </c>
      <c r="D173" t="s">
        <v>1073</v>
      </c>
      <c r="E173" t="s">
        <v>1074</v>
      </c>
      <c r="F173" s="30" t="s">
        <v>1075</v>
      </c>
      <c r="G173" s="30" t="s">
        <v>435</v>
      </c>
      <c r="H173" s="30" t="s">
        <v>1076</v>
      </c>
      <c r="I173" s="156" t="str">
        <f t="shared" si="38"/>
        <v>OSS</v>
      </c>
      <c r="J173" s="4" t="str">
        <f t="shared" si="39"/>
        <v xml:space="preserve">OSS, </v>
      </c>
      <c r="K173" s="182">
        <v>0</v>
      </c>
      <c r="L173" s="182">
        <v>0</v>
      </c>
      <c r="M173" s="182">
        <v>0</v>
      </c>
      <c r="N173" s="182">
        <v>0</v>
      </c>
      <c r="O173" s="182">
        <v>1</v>
      </c>
      <c r="P173" s="182">
        <v>0</v>
      </c>
      <c r="Q173" s="182">
        <v>0</v>
      </c>
      <c r="R173" s="4" t="str">
        <f t="shared" si="40"/>
        <v>Account Access; Self-signed/Unsigned</v>
      </c>
      <c r="S173" s="4" t="str">
        <f t="shared" si="41"/>
        <v xml:space="preserve">Account Access; Self-signed/Unsigned; </v>
      </c>
      <c r="T173" s="183">
        <v>0</v>
      </c>
      <c r="U173" s="183">
        <v>0</v>
      </c>
      <c r="V173" s="183">
        <v>0</v>
      </c>
      <c r="W173" s="183">
        <v>1</v>
      </c>
      <c r="X173" s="183">
        <v>1</v>
      </c>
      <c r="Y173" s="183">
        <v>0</v>
      </c>
      <c r="Z173" s="183">
        <v>0</v>
      </c>
      <c r="AA173" s="4" t="str">
        <f t="shared" si="42"/>
        <v>Open Source Dependency</v>
      </c>
      <c r="AB173" s="4" t="str">
        <f t="shared" si="43"/>
        <v xml:space="preserve">Open Source Dependency; </v>
      </c>
      <c r="AC173" s="183">
        <v>0</v>
      </c>
      <c r="AD173" s="183">
        <v>0</v>
      </c>
      <c r="AE173" s="183">
        <v>0</v>
      </c>
      <c r="AF173" s="183">
        <v>0</v>
      </c>
      <c r="AG173" s="183">
        <v>1</v>
      </c>
      <c r="AH173" s="183">
        <v>0</v>
      </c>
      <c r="AI173" s="183">
        <v>0</v>
      </c>
      <c r="AJ173" s="183">
        <v>0</v>
      </c>
      <c r="AK173" s="183">
        <v>0</v>
      </c>
      <c r="AL173" s="183">
        <v>0</v>
      </c>
      <c r="AM173" s="183">
        <v>0</v>
      </c>
      <c r="AN173" s="183">
        <v>0</v>
      </c>
      <c r="AO173" s="4" t="str">
        <f t="shared" si="44"/>
        <v>N/A</v>
      </c>
      <c r="AP173" s="30" t="str">
        <f t="shared" si="51"/>
        <v xml:space="preserve">N/A; </v>
      </c>
      <c r="AQ173" s="182">
        <v>0</v>
      </c>
      <c r="AR173" s="182">
        <v>0</v>
      </c>
      <c r="AS173" s="182">
        <v>0</v>
      </c>
      <c r="AT173" s="182">
        <v>0</v>
      </c>
      <c r="AU173" s="182">
        <v>0</v>
      </c>
      <c r="AV173" s="182">
        <v>0</v>
      </c>
      <c r="AW173" s="182">
        <v>1</v>
      </c>
      <c r="AX173" s="4" t="str">
        <f t="shared" si="49"/>
        <v>Remote Code Execution/Download</v>
      </c>
      <c r="AY173" s="4" t="str">
        <f t="shared" si="46"/>
        <v xml:space="preserve">Remote Code Execution/Download; </v>
      </c>
      <c r="AZ173" s="182">
        <v>0</v>
      </c>
      <c r="BA173" s="182">
        <v>0</v>
      </c>
      <c r="BB173" s="182">
        <v>0</v>
      </c>
      <c r="BC173" s="182">
        <v>0</v>
      </c>
      <c r="BD173" s="182">
        <v>1</v>
      </c>
      <c r="BE173" s="182">
        <v>0</v>
      </c>
      <c r="BF173" s="182">
        <v>0</v>
      </c>
      <c r="BG173" s="182">
        <v>0</v>
      </c>
      <c r="BH173" s="182">
        <v>0</v>
      </c>
      <c r="BI173" s="182">
        <v>0</v>
      </c>
      <c r="BJ173" s="30" t="s">
        <v>1077</v>
      </c>
      <c r="BK173" s="30" t="s">
        <v>292</v>
      </c>
      <c r="BL173" s="154">
        <f t="shared" si="47"/>
        <v>2022</v>
      </c>
      <c r="BM173" s="155">
        <f>SUM(K173:Q173)</f>
        <v>1</v>
      </c>
      <c r="BN173" s="238">
        <v>1</v>
      </c>
      <c r="BO173" s="238">
        <v>1</v>
      </c>
      <c r="BP173" s="30">
        <f t="shared" si="50"/>
        <v>0</v>
      </c>
      <c r="BQ173" s="30">
        <v>4</v>
      </c>
    </row>
    <row r="174" spans="1:69" s="30" customFormat="1">
      <c r="A174" s="80">
        <v>44407</v>
      </c>
      <c r="B174" t="s">
        <v>985</v>
      </c>
      <c r="C174" t="s">
        <v>112</v>
      </c>
      <c r="D174" t="s">
        <v>986</v>
      </c>
      <c r="E174" s="116" t="s">
        <v>987</v>
      </c>
      <c r="F174" s="30" t="s">
        <v>988</v>
      </c>
      <c r="G174" s="30" t="s">
        <v>989</v>
      </c>
      <c r="H174" s="30" t="s">
        <v>990</v>
      </c>
      <c r="I174" s="156" t="str">
        <f t="shared" si="38"/>
        <v>OSS</v>
      </c>
      <c r="J174" s="4" t="str">
        <f t="shared" si="39"/>
        <v xml:space="preserve">OSS, </v>
      </c>
      <c r="K174" s="182">
        <v>0</v>
      </c>
      <c r="L174" s="182">
        <v>0</v>
      </c>
      <c r="M174" s="182">
        <v>0</v>
      </c>
      <c r="N174" s="182">
        <v>0</v>
      </c>
      <c r="O174" s="182">
        <v>1</v>
      </c>
      <c r="P174" s="182">
        <v>0</v>
      </c>
      <c r="Q174" s="182">
        <v>0</v>
      </c>
      <c r="R174" s="4" t="str">
        <f t="shared" si="40"/>
        <v>Account Access</v>
      </c>
      <c r="S174" s="4" t="str">
        <f t="shared" si="41"/>
        <v xml:space="preserve">Account Access; </v>
      </c>
      <c r="T174" s="183">
        <v>0</v>
      </c>
      <c r="U174" s="183">
        <v>0</v>
      </c>
      <c r="V174" s="183">
        <v>0</v>
      </c>
      <c r="W174" s="183">
        <v>1</v>
      </c>
      <c r="X174" s="183">
        <v>0</v>
      </c>
      <c r="Y174" s="183">
        <v>0</v>
      </c>
      <c r="Z174" s="183">
        <v>0</v>
      </c>
      <c r="AA174" s="4" t="str">
        <f t="shared" si="42"/>
        <v>Open Source Dependency</v>
      </c>
      <c r="AB174" s="4" t="str">
        <f t="shared" si="43"/>
        <v xml:space="preserve">Open Source Dependency; </v>
      </c>
      <c r="AC174" s="183">
        <v>0</v>
      </c>
      <c r="AD174" s="183">
        <v>0</v>
      </c>
      <c r="AE174" s="183">
        <v>0</v>
      </c>
      <c r="AF174" s="183">
        <v>0</v>
      </c>
      <c r="AG174" s="183">
        <v>1</v>
      </c>
      <c r="AH174" s="183">
        <v>0</v>
      </c>
      <c r="AI174" s="183">
        <v>0</v>
      </c>
      <c r="AJ174" s="183">
        <v>0</v>
      </c>
      <c r="AK174" s="183">
        <v>0</v>
      </c>
      <c r="AL174" s="183">
        <v>0</v>
      </c>
      <c r="AM174" s="183">
        <v>0</v>
      </c>
      <c r="AN174" s="183">
        <v>0</v>
      </c>
      <c r="AO174" s="4" t="str">
        <f t="shared" si="44"/>
        <v>Credential Theft; Cryptography Error</v>
      </c>
      <c r="AP174" s="30" t="str">
        <f t="shared" si="51"/>
        <v xml:space="preserve">Credential Theft; Cryptography Error; </v>
      </c>
      <c r="AQ174" s="182">
        <v>1</v>
      </c>
      <c r="AR174" s="182">
        <v>0</v>
      </c>
      <c r="AS174" s="182">
        <v>1</v>
      </c>
      <c r="AT174" s="182">
        <v>0</v>
      </c>
      <c r="AU174" s="182">
        <v>0</v>
      </c>
      <c r="AV174" s="182">
        <v>0</v>
      </c>
      <c r="AW174" s="182">
        <v>0</v>
      </c>
      <c r="AX174" s="4" t="str">
        <f t="shared" si="49"/>
        <v>Data Extraction; Backdoor Access; Remote Code Execution/Download</v>
      </c>
      <c r="AY174" s="4" t="str">
        <f t="shared" si="46"/>
        <v xml:space="preserve">Data Extraction; Backdoor Access; Remote Code Execution/Download; </v>
      </c>
      <c r="AZ174" s="182">
        <v>1</v>
      </c>
      <c r="BA174" s="182">
        <v>0</v>
      </c>
      <c r="BB174" s="182">
        <v>1</v>
      </c>
      <c r="BC174" s="182">
        <v>0</v>
      </c>
      <c r="BD174" s="182">
        <v>1</v>
      </c>
      <c r="BE174" s="182">
        <v>0</v>
      </c>
      <c r="BF174" s="182">
        <v>0</v>
      </c>
      <c r="BG174" s="182">
        <v>0</v>
      </c>
      <c r="BH174" s="182">
        <v>0</v>
      </c>
      <c r="BI174" s="182">
        <v>0</v>
      </c>
      <c r="BJ174" s="30" t="s">
        <v>954</v>
      </c>
      <c r="BK174" s="30" t="s">
        <v>292</v>
      </c>
      <c r="BL174" s="154">
        <f t="shared" si="47"/>
        <v>2021</v>
      </c>
      <c r="BM174" s="155">
        <f t="shared" ref="BM174:BM205" si="53">SUM(K174:N174)</f>
        <v>0</v>
      </c>
      <c r="BN174" s="236">
        <v>2</v>
      </c>
      <c r="BO174" s="236">
        <v>1</v>
      </c>
      <c r="BP174" s="30">
        <f t="shared" si="50"/>
        <v>0</v>
      </c>
      <c r="BQ174" s="30">
        <v>4</v>
      </c>
    </row>
    <row r="175" spans="1:69" s="30" customFormat="1">
      <c r="A175" s="80">
        <v>43880</v>
      </c>
      <c r="B175" s="30" t="s">
        <v>760</v>
      </c>
      <c r="C175" s="21" t="s">
        <v>112</v>
      </c>
      <c r="D175" s="142" t="s">
        <v>761</v>
      </c>
      <c r="E175" s="81" t="s">
        <v>762</v>
      </c>
      <c r="F175" s="4" t="s">
        <v>760</v>
      </c>
      <c r="G175" s="4" t="s">
        <v>763</v>
      </c>
      <c r="H175" s="4" t="s">
        <v>764</v>
      </c>
      <c r="I175" s="156" t="str">
        <f t="shared" si="38"/>
        <v>1st Party Firmware, 3rd Party Firmware</v>
      </c>
      <c r="J175" s="4" t="str">
        <f t="shared" si="39"/>
        <v xml:space="preserve">1st Party Firmware, 3rd Party Firmware, </v>
      </c>
      <c r="K175" s="182">
        <v>0</v>
      </c>
      <c r="L175" s="182">
        <v>1</v>
      </c>
      <c r="M175" s="182">
        <v>0</v>
      </c>
      <c r="N175" s="182">
        <v>1</v>
      </c>
      <c r="O175" s="182">
        <v>0</v>
      </c>
      <c r="P175" s="182">
        <v>0</v>
      </c>
      <c r="Q175" s="182">
        <v>0</v>
      </c>
      <c r="R175" s="4" t="str">
        <f t="shared" si="40"/>
        <v>Broken Signature System</v>
      </c>
      <c r="S175" s="4" t="str">
        <f t="shared" si="41"/>
        <v xml:space="preserve">Broken Signature System; </v>
      </c>
      <c r="T175" s="183">
        <v>0</v>
      </c>
      <c r="U175" s="183">
        <v>0</v>
      </c>
      <c r="V175" s="183">
        <v>0</v>
      </c>
      <c r="W175" s="183">
        <v>0</v>
      </c>
      <c r="X175" s="183">
        <v>0</v>
      </c>
      <c r="Y175" s="183">
        <v>1</v>
      </c>
      <c r="Z175" s="183">
        <v>0</v>
      </c>
      <c r="AA175" s="4" t="str">
        <f t="shared" si="42"/>
        <v>Supply Chain Service Provider</v>
      </c>
      <c r="AB175" s="4" t="str">
        <f t="shared" si="43"/>
        <v xml:space="preserve">Supply Chain Service Provider; </v>
      </c>
      <c r="AC175" s="183">
        <v>0</v>
      </c>
      <c r="AD175" s="183">
        <v>0</v>
      </c>
      <c r="AE175" s="183">
        <v>0</v>
      </c>
      <c r="AF175" s="183">
        <v>0</v>
      </c>
      <c r="AG175" s="183">
        <v>0</v>
      </c>
      <c r="AH175" s="183">
        <v>0</v>
      </c>
      <c r="AI175" s="183">
        <v>0</v>
      </c>
      <c r="AJ175" s="183">
        <v>0</v>
      </c>
      <c r="AK175" s="183">
        <v>0</v>
      </c>
      <c r="AL175" s="183">
        <v>0</v>
      </c>
      <c r="AM175" s="183">
        <v>1</v>
      </c>
      <c r="AN175" s="183">
        <v>0</v>
      </c>
      <c r="AO175" s="4" t="str">
        <f t="shared" si="44"/>
        <v>Cryptography Error; Firmware Editing</v>
      </c>
      <c r="AP175" s="30" t="str">
        <f t="shared" si="51"/>
        <v xml:space="preserve">Cryptography Error; Firmware Editing; </v>
      </c>
      <c r="AQ175" s="182">
        <v>0</v>
      </c>
      <c r="AR175" s="182">
        <v>0</v>
      </c>
      <c r="AS175" s="182">
        <v>1</v>
      </c>
      <c r="AT175" s="182">
        <v>1</v>
      </c>
      <c r="AU175" s="182">
        <v>0</v>
      </c>
      <c r="AV175" s="182">
        <v>0</v>
      </c>
      <c r="AW175" s="182">
        <v>0</v>
      </c>
      <c r="AX175" s="4" t="str">
        <f t="shared" si="49"/>
        <v>Data Extraction; Backdoor Access</v>
      </c>
      <c r="AY175" s="4" t="str">
        <f t="shared" si="46"/>
        <v xml:space="preserve">Data Extraction; Backdoor Access; </v>
      </c>
      <c r="AZ175" s="183">
        <v>1</v>
      </c>
      <c r="BA175" s="183">
        <v>0</v>
      </c>
      <c r="BB175" s="183">
        <v>1</v>
      </c>
      <c r="BC175" s="183">
        <v>0</v>
      </c>
      <c r="BD175" s="183">
        <v>0</v>
      </c>
      <c r="BE175" s="183">
        <v>0</v>
      </c>
      <c r="BF175" s="183">
        <v>0</v>
      </c>
      <c r="BG175" s="183">
        <v>0</v>
      </c>
      <c r="BH175" s="183">
        <v>0</v>
      </c>
      <c r="BI175" s="183">
        <v>0</v>
      </c>
      <c r="BJ175" s="4" t="s">
        <v>45</v>
      </c>
      <c r="BK175" s="4" t="s">
        <v>45</v>
      </c>
      <c r="BL175" s="154">
        <f t="shared" si="47"/>
        <v>2020</v>
      </c>
      <c r="BM175" s="155">
        <f t="shared" si="53"/>
        <v>2</v>
      </c>
      <c r="BN175" s="235">
        <v>3</v>
      </c>
      <c r="BO175" s="235">
        <v>4</v>
      </c>
      <c r="BP175" s="30">
        <f t="shared" si="50"/>
        <v>0</v>
      </c>
      <c r="BQ175" s="30">
        <v>0</v>
      </c>
    </row>
    <row r="176" spans="1:69" s="30" customFormat="1" ht="16">
      <c r="A176" s="80">
        <v>43332</v>
      </c>
      <c r="B176" s="30" t="s">
        <v>491</v>
      </c>
      <c r="C176" s="21" t="s">
        <v>66</v>
      </c>
      <c r="D176" s="38" t="s">
        <v>492</v>
      </c>
      <c r="E176" s="81" t="s">
        <v>493</v>
      </c>
      <c r="F176" s="38" t="s">
        <v>83</v>
      </c>
      <c r="G176" s="111" t="s">
        <v>313</v>
      </c>
      <c r="H176" s="111" t="s">
        <v>494</v>
      </c>
      <c r="I176" s="156" t="str">
        <f t="shared" si="38"/>
        <v>Attacker Application</v>
      </c>
      <c r="J176" s="4" t="str">
        <f t="shared" si="39"/>
        <v xml:space="preserve">Attacker Application, </v>
      </c>
      <c r="K176" s="182">
        <v>0</v>
      </c>
      <c r="L176" s="182">
        <v>0</v>
      </c>
      <c r="M176" s="182">
        <v>0</v>
      </c>
      <c r="N176" s="182">
        <v>0</v>
      </c>
      <c r="O176" s="182">
        <v>0</v>
      </c>
      <c r="P176" s="182">
        <v>1</v>
      </c>
      <c r="Q176" s="182">
        <v>0</v>
      </c>
      <c r="R176" s="4" t="str">
        <f t="shared" si="40"/>
        <v>Self-signed/Unsigned</v>
      </c>
      <c r="S176" s="4" t="str">
        <f t="shared" si="41"/>
        <v xml:space="preserve">Self-signed/Unsigned; </v>
      </c>
      <c r="T176" s="183">
        <v>0</v>
      </c>
      <c r="U176" s="183">
        <v>0</v>
      </c>
      <c r="V176" s="183">
        <v>0</v>
      </c>
      <c r="W176" s="183">
        <v>0</v>
      </c>
      <c r="X176" s="184">
        <v>1</v>
      </c>
      <c r="Y176" s="184">
        <v>0</v>
      </c>
      <c r="Z176" s="184">
        <v>0</v>
      </c>
      <c r="AA176" s="4" t="str">
        <f t="shared" si="42"/>
        <v>Proprietary Application Store</v>
      </c>
      <c r="AB176" s="4" t="str">
        <f t="shared" si="43"/>
        <v xml:space="preserve">Proprietary Application Store; </v>
      </c>
      <c r="AC176" s="183">
        <v>0</v>
      </c>
      <c r="AD176" s="183">
        <v>0</v>
      </c>
      <c r="AE176" s="183">
        <v>1</v>
      </c>
      <c r="AF176" s="183">
        <v>0</v>
      </c>
      <c r="AG176" s="183">
        <v>0</v>
      </c>
      <c r="AH176" s="183">
        <v>0</v>
      </c>
      <c r="AI176" s="183">
        <v>0</v>
      </c>
      <c r="AJ176" s="183">
        <v>0</v>
      </c>
      <c r="AK176" s="183">
        <v>0</v>
      </c>
      <c r="AL176" s="183">
        <v>0</v>
      </c>
      <c r="AM176" s="183">
        <v>0</v>
      </c>
      <c r="AN176" s="183">
        <v>0</v>
      </c>
      <c r="AO176" s="4" t="str">
        <f t="shared" si="44"/>
        <v>N/A</v>
      </c>
      <c r="AP176" s="30" t="str">
        <f t="shared" si="51"/>
        <v xml:space="preserve">N/A; </v>
      </c>
      <c r="AQ176" s="182">
        <v>0</v>
      </c>
      <c r="AR176" s="182">
        <v>0</v>
      </c>
      <c r="AS176" s="182">
        <v>0</v>
      </c>
      <c r="AT176" s="182">
        <v>0</v>
      </c>
      <c r="AU176" s="182">
        <v>0</v>
      </c>
      <c r="AV176" s="182">
        <v>0</v>
      </c>
      <c r="AW176" s="182">
        <v>1</v>
      </c>
      <c r="AX176" s="4" t="str">
        <f t="shared" si="49"/>
        <v>Data Extraction; Backdoor Access; Remote Code Execution/Download</v>
      </c>
      <c r="AY176" s="4" t="str">
        <f t="shared" si="46"/>
        <v xml:space="preserve">Data Extraction; Backdoor Access; Remote Code Execution/Download; </v>
      </c>
      <c r="AZ176" s="183">
        <v>1</v>
      </c>
      <c r="BA176" s="183">
        <v>0</v>
      </c>
      <c r="BB176" s="183">
        <v>1</v>
      </c>
      <c r="BC176" s="183">
        <v>0</v>
      </c>
      <c r="BD176" s="183">
        <v>1</v>
      </c>
      <c r="BE176" s="183">
        <v>0</v>
      </c>
      <c r="BF176" s="183">
        <v>0</v>
      </c>
      <c r="BG176" s="183">
        <v>0</v>
      </c>
      <c r="BH176" s="183">
        <v>0</v>
      </c>
      <c r="BI176" s="183">
        <v>0</v>
      </c>
      <c r="BJ176" s="38" t="s">
        <v>495</v>
      </c>
      <c r="BK176" s="111" t="s">
        <v>72</v>
      </c>
      <c r="BL176" s="154">
        <f t="shared" si="47"/>
        <v>2018</v>
      </c>
      <c r="BM176" s="155">
        <f t="shared" si="53"/>
        <v>0</v>
      </c>
      <c r="BN176" s="235">
        <v>2</v>
      </c>
      <c r="BO176" s="235">
        <v>1</v>
      </c>
      <c r="BP176" s="30">
        <v>1</v>
      </c>
      <c r="BQ176" s="30">
        <v>0</v>
      </c>
    </row>
    <row r="177" spans="1:69" s="30" customFormat="1" ht="16">
      <c r="A177" s="80">
        <v>43454</v>
      </c>
      <c r="B177" s="66" t="s">
        <v>553</v>
      </c>
      <c r="C177" s="21" t="s">
        <v>66</v>
      </c>
      <c r="D177" s="38" t="s">
        <v>554</v>
      </c>
      <c r="E177" s="81" t="s">
        <v>555</v>
      </c>
      <c r="F177" s="4" t="s">
        <v>556</v>
      </c>
      <c r="G177" s="4" t="s">
        <v>557</v>
      </c>
      <c r="H177" s="4" t="s">
        <v>558</v>
      </c>
      <c r="I177" s="156" t="str">
        <f t="shared" si="38"/>
        <v>OSS</v>
      </c>
      <c r="J177" s="4" t="str">
        <f t="shared" si="39"/>
        <v xml:space="preserve">OSS, </v>
      </c>
      <c r="K177" s="182">
        <v>0</v>
      </c>
      <c r="L177" s="182">
        <v>0</v>
      </c>
      <c r="M177" s="182">
        <v>0</v>
      </c>
      <c r="N177" s="182">
        <v>0</v>
      </c>
      <c r="O177" s="182">
        <v>1</v>
      </c>
      <c r="P177" s="182">
        <v>0</v>
      </c>
      <c r="Q177" s="182">
        <v>0</v>
      </c>
      <c r="R177" s="4" t="str">
        <f t="shared" si="40"/>
        <v>Self-signed/Unsigned; Unknown, Other, or N/A</v>
      </c>
      <c r="S177" s="4" t="str">
        <f t="shared" si="41"/>
        <v xml:space="preserve">Self-signed/Unsigned; Unknown, Other, or N/A; </v>
      </c>
      <c r="T177" s="183">
        <v>0</v>
      </c>
      <c r="U177" s="183">
        <v>0</v>
      </c>
      <c r="V177" s="183">
        <v>0</v>
      </c>
      <c r="W177" s="183">
        <v>0</v>
      </c>
      <c r="X177" s="183">
        <v>1</v>
      </c>
      <c r="Y177" s="183">
        <v>0</v>
      </c>
      <c r="Z177" s="183">
        <v>1</v>
      </c>
      <c r="AA177" s="4" t="str">
        <f t="shared" si="42"/>
        <v>Open Source Dependency; Direct Download</v>
      </c>
      <c r="AB177" s="4" t="str">
        <f t="shared" si="43"/>
        <v xml:space="preserve">Open Source Dependency; Direct Download; </v>
      </c>
      <c r="AC177" s="183">
        <v>0</v>
      </c>
      <c r="AD177" s="183">
        <v>0</v>
      </c>
      <c r="AE177" s="183">
        <v>0</v>
      </c>
      <c r="AF177" s="183">
        <v>0</v>
      </c>
      <c r="AG177" s="183">
        <v>1</v>
      </c>
      <c r="AH177" s="183">
        <v>0</v>
      </c>
      <c r="AI177" s="183">
        <v>0</v>
      </c>
      <c r="AJ177" s="183">
        <v>1</v>
      </c>
      <c r="AK177" s="183">
        <v>0</v>
      </c>
      <c r="AL177" s="183">
        <v>0</v>
      </c>
      <c r="AM177" s="183">
        <v>0</v>
      </c>
      <c r="AN177" s="183">
        <v>0</v>
      </c>
      <c r="AO177" s="4" t="str">
        <f t="shared" si="44"/>
        <v>N/A</v>
      </c>
      <c r="AP177" s="30" t="str">
        <f t="shared" si="51"/>
        <v xml:space="preserve">N/A; </v>
      </c>
      <c r="AQ177" s="182">
        <v>0</v>
      </c>
      <c r="AR177" s="182">
        <v>0</v>
      </c>
      <c r="AS177" s="182">
        <v>0</v>
      </c>
      <c r="AT177" s="182">
        <v>0</v>
      </c>
      <c r="AU177" s="182">
        <v>0</v>
      </c>
      <c r="AV177" s="182">
        <v>0</v>
      </c>
      <c r="AW177" s="182">
        <v>1</v>
      </c>
      <c r="AX177" s="4" t="str">
        <f t="shared" si="49"/>
        <v>Backdoor Access</v>
      </c>
      <c r="AY177" s="4" t="str">
        <f t="shared" si="46"/>
        <v xml:space="preserve">Backdoor Access; </v>
      </c>
      <c r="AZ177" s="183">
        <v>0</v>
      </c>
      <c r="BA177" s="183">
        <v>0</v>
      </c>
      <c r="BB177" s="183">
        <v>1</v>
      </c>
      <c r="BC177" s="183">
        <v>0</v>
      </c>
      <c r="BD177" s="183">
        <v>0</v>
      </c>
      <c r="BE177" s="183">
        <v>0</v>
      </c>
      <c r="BF177" s="183">
        <v>0</v>
      </c>
      <c r="BG177" s="183">
        <v>0</v>
      </c>
      <c r="BH177" s="183">
        <v>0</v>
      </c>
      <c r="BI177" s="183">
        <v>0</v>
      </c>
      <c r="BJ177" s="4" t="s">
        <v>79</v>
      </c>
      <c r="BK177" s="4" t="s">
        <v>79</v>
      </c>
      <c r="BL177" s="154">
        <f t="shared" si="47"/>
        <v>2018</v>
      </c>
      <c r="BM177" s="155">
        <f t="shared" si="53"/>
        <v>0</v>
      </c>
      <c r="BN177" s="235">
        <v>2</v>
      </c>
      <c r="BO177" s="235">
        <v>2</v>
      </c>
      <c r="BP177" s="30">
        <f t="shared" ref="BP177:BP208" si="54">SUM(AE177:AF177)</f>
        <v>0</v>
      </c>
      <c r="BQ177" s="30">
        <v>1</v>
      </c>
    </row>
    <row r="178" spans="1:69" s="30" customFormat="1">
      <c r="A178" s="37">
        <v>42023</v>
      </c>
      <c r="B178" s="30" t="s">
        <v>208</v>
      </c>
      <c r="C178" s="42" t="s">
        <v>66</v>
      </c>
      <c r="D178" s="38" t="s">
        <v>209</v>
      </c>
      <c r="E178" s="76" t="s">
        <v>210</v>
      </c>
      <c r="F178" s="4" t="s">
        <v>211</v>
      </c>
      <c r="G178" s="4" t="s">
        <v>212</v>
      </c>
      <c r="H178" s="4" t="s">
        <v>213</v>
      </c>
      <c r="I178" s="156" t="str">
        <f t="shared" si="38"/>
        <v>3rd Party Application</v>
      </c>
      <c r="J178" s="4" t="str">
        <f t="shared" si="39"/>
        <v xml:space="preserve">3rd Party Application, </v>
      </c>
      <c r="K178" s="182">
        <v>0</v>
      </c>
      <c r="L178" s="182">
        <v>0</v>
      </c>
      <c r="M178" s="182">
        <v>1</v>
      </c>
      <c r="N178" s="182">
        <v>0</v>
      </c>
      <c r="O178" s="182">
        <v>0</v>
      </c>
      <c r="P178" s="182">
        <v>0</v>
      </c>
      <c r="Q178" s="182">
        <v>0</v>
      </c>
      <c r="R178" s="4" t="str">
        <f t="shared" si="40"/>
        <v>Stolen/Purchased Certificate</v>
      </c>
      <c r="S178" s="4" t="str">
        <f t="shared" si="41"/>
        <v xml:space="preserve">Stolen/Purchased Certificate; </v>
      </c>
      <c r="T178" s="183">
        <v>1</v>
      </c>
      <c r="U178" s="183">
        <v>0</v>
      </c>
      <c r="V178" s="183">
        <v>0</v>
      </c>
      <c r="W178" s="183">
        <v>0</v>
      </c>
      <c r="X178" s="183">
        <v>0</v>
      </c>
      <c r="Y178" s="183">
        <v>0</v>
      </c>
      <c r="Z178" s="183">
        <v>0</v>
      </c>
      <c r="AA178" s="4" t="str">
        <f t="shared" si="42"/>
        <v>Hijacked Updates; Supply Chain Service Provider</v>
      </c>
      <c r="AB178" s="4" t="str">
        <f t="shared" si="43"/>
        <v xml:space="preserve">Hijacked Updates; Supply Chain Service Provider; </v>
      </c>
      <c r="AC178" s="183">
        <v>0</v>
      </c>
      <c r="AD178" s="183">
        <v>1</v>
      </c>
      <c r="AE178" s="183">
        <v>0</v>
      </c>
      <c r="AF178" s="183">
        <v>0</v>
      </c>
      <c r="AG178" s="183">
        <v>0</v>
      </c>
      <c r="AH178" s="183">
        <v>0</v>
      </c>
      <c r="AI178" s="183">
        <v>0</v>
      </c>
      <c r="AJ178" s="183">
        <v>0</v>
      </c>
      <c r="AK178" s="183">
        <v>0</v>
      </c>
      <c r="AL178" s="183">
        <v>0</v>
      </c>
      <c r="AM178" s="183">
        <v>1</v>
      </c>
      <c r="AN178" s="183">
        <v>0</v>
      </c>
      <c r="AO178" s="4" t="str">
        <f t="shared" si="44"/>
        <v>N/A</v>
      </c>
      <c r="AP178" s="30" t="str">
        <f t="shared" si="51"/>
        <v xml:space="preserve">N/A; </v>
      </c>
      <c r="AQ178" s="182">
        <v>0</v>
      </c>
      <c r="AR178" s="182">
        <v>0</v>
      </c>
      <c r="AS178" s="182">
        <v>0</v>
      </c>
      <c r="AT178" s="182">
        <v>0</v>
      </c>
      <c r="AU178" s="182">
        <v>0</v>
      </c>
      <c r="AV178" s="182">
        <v>0</v>
      </c>
      <c r="AW178" s="182">
        <v>1</v>
      </c>
      <c r="AX178" s="4" t="str">
        <f t="shared" si="49"/>
        <v>Data Extraction; Remote Code Execution/Download</v>
      </c>
      <c r="AY178" s="4" t="str">
        <f t="shared" si="46"/>
        <v xml:space="preserve">Data Extraction; Remote Code Execution/Download; </v>
      </c>
      <c r="AZ178" s="183">
        <v>1</v>
      </c>
      <c r="BA178" s="183">
        <v>0</v>
      </c>
      <c r="BB178" s="183">
        <v>0</v>
      </c>
      <c r="BC178" s="183">
        <v>0</v>
      </c>
      <c r="BD178" s="183">
        <v>1</v>
      </c>
      <c r="BE178" s="183">
        <v>0</v>
      </c>
      <c r="BF178" s="183">
        <v>0</v>
      </c>
      <c r="BG178" s="183">
        <v>0</v>
      </c>
      <c r="BH178" s="183">
        <v>0</v>
      </c>
      <c r="BI178" s="183">
        <v>0</v>
      </c>
      <c r="BJ178" s="4" t="s">
        <v>79</v>
      </c>
      <c r="BK178" s="4" t="s">
        <v>79</v>
      </c>
      <c r="BL178" s="154">
        <f t="shared" si="47"/>
        <v>2015</v>
      </c>
      <c r="BM178" s="155">
        <f t="shared" si="53"/>
        <v>1</v>
      </c>
      <c r="BN178" s="235">
        <v>3</v>
      </c>
      <c r="BO178" s="235">
        <v>2</v>
      </c>
      <c r="BP178" s="30">
        <f t="shared" si="54"/>
        <v>0</v>
      </c>
      <c r="BQ178" s="30">
        <v>0</v>
      </c>
    </row>
    <row r="179" spans="1:69" s="218" customFormat="1">
      <c r="A179" s="80">
        <v>43839</v>
      </c>
      <c r="B179" s="30" t="s">
        <v>733</v>
      </c>
      <c r="C179" s="21" t="s">
        <v>66</v>
      </c>
      <c r="D179" s="142" t="s">
        <v>734</v>
      </c>
      <c r="E179" s="68" t="s">
        <v>735</v>
      </c>
      <c r="F179" s="4" t="s">
        <v>736</v>
      </c>
      <c r="G179" s="4" t="s">
        <v>737</v>
      </c>
      <c r="H179" s="4" t="s">
        <v>738</v>
      </c>
      <c r="I179" s="156" t="str">
        <f t="shared" si="38"/>
        <v>1st Party OS/Applications</v>
      </c>
      <c r="J179" s="4" t="str">
        <f t="shared" si="39"/>
        <v xml:space="preserve">1st Party OS/Applications, </v>
      </c>
      <c r="K179" s="182">
        <v>1</v>
      </c>
      <c r="L179" s="182">
        <v>0</v>
      </c>
      <c r="M179" s="182">
        <v>0</v>
      </c>
      <c r="N179" s="182">
        <v>0</v>
      </c>
      <c r="O179" s="182">
        <v>0</v>
      </c>
      <c r="P179" s="182">
        <v>0</v>
      </c>
      <c r="Q179" s="182">
        <v>0</v>
      </c>
      <c r="R179" s="4" t="str">
        <f t="shared" si="40"/>
        <v>Self-signed/Unsigned; Unknown, Other, or N/A</v>
      </c>
      <c r="S179" s="4" t="str">
        <f t="shared" si="41"/>
        <v xml:space="preserve">Self-signed/Unsigned; Unknown, Other, or N/A; </v>
      </c>
      <c r="T179" s="183">
        <v>0</v>
      </c>
      <c r="U179" s="183">
        <v>0</v>
      </c>
      <c r="V179" s="183">
        <v>0</v>
      </c>
      <c r="W179" s="183">
        <v>0</v>
      </c>
      <c r="X179" s="183">
        <v>1</v>
      </c>
      <c r="Y179" s="183">
        <v>0</v>
      </c>
      <c r="Z179" s="183">
        <v>1</v>
      </c>
      <c r="AA179" s="4" t="str">
        <f t="shared" si="42"/>
        <v>Supply Chain Service Provider</v>
      </c>
      <c r="AB179" s="4" t="str">
        <f t="shared" si="43"/>
        <v xml:space="preserve">Supply Chain Service Provider; </v>
      </c>
      <c r="AC179" s="183">
        <v>0</v>
      </c>
      <c r="AD179" s="183">
        <v>0</v>
      </c>
      <c r="AE179" s="183">
        <v>0</v>
      </c>
      <c r="AF179" s="183">
        <v>0</v>
      </c>
      <c r="AG179" s="183">
        <v>0</v>
      </c>
      <c r="AH179" s="183">
        <v>0</v>
      </c>
      <c r="AI179" s="183">
        <v>0</v>
      </c>
      <c r="AJ179" s="183">
        <v>0</v>
      </c>
      <c r="AK179" s="183">
        <v>0</v>
      </c>
      <c r="AL179" s="183">
        <v>0</v>
      </c>
      <c r="AM179" s="183">
        <v>1</v>
      </c>
      <c r="AN179" s="183">
        <v>0</v>
      </c>
      <c r="AO179" s="4" t="str">
        <f t="shared" si="44"/>
        <v>N/A</v>
      </c>
      <c r="AP179" s="30" t="str">
        <f t="shared" si="51"/>
        <v xml:space="preserve">N/A; </v>
      </c>
      <c r="AQ179" s="182">
        <v>0</v>
      </c>
      <c r="AR179" s="182">
        <v>0</v>
      </c>
      <c r="AS179" s="182">
        <v>0</v>
      </c>
      <c r="AT179" s="182">
        <v>0</v>
      </c>
      <c r="AU179" s="182">
        <v>0</v>
      </c>
      <c r="AV179" s="182">
        <v>0</v>
      </c>
      <c r="AW179" s="182">
        <v>1</v>
      </c>
      <c r="AX179" s="4" t="str">
        <f t="shared" si="49"/>
        <v>Remote Code Execution/Download; Adware</v>
      </c>
      <c r="AY179" s="4" t="str">
        <f t="shared" si="46"/>
        <v xml:space="preserve">Remote Code Execution/Download; Adware; </v>
      </c>
      <c r="AZ179" s="183">
        <v>0</v>
      </c>
      <c r="BA179" s="183">
        <v>0</v>
      </c>
      <c r="BB179" s="183">
        <v>0</v>
      </c>
      <c r="BC179" s="183">
        <v>0</v>
      </c>
      <c r="BD179" s="183">
        <v>1</v>
      </c>
      <c r="BE179" s="183">
        <v>1</v>
      </c>
      <c r="BF179" s="183">
        <v>0</v>
      </c>
      <c r="BG179" s="183">
        <v>0</v>
      </c>
      <c r="BH179" s="183">
        <v>0</v>
      </c>
      <c r="BI179" s="183">
        <v>0</v>
      </c>
      <c r="BJ179" s="4" t="s">
        <v>104</v>
      </c>
      <c r="BK179" s="4" t="s">
        <v>86</v>
      </c>
      <c r="BL179" s="154">
        <f t="shared" si="47"/>
        <v>2020</v>
      </c>
      <c r="BM179" s="155">
        <f t="shared" si="53"/>
        <v>1</v>
      </c>
      <c r="BN179" s="235">
        <v>1</v>
      </c>
      <c r="BO179" s="235">
        <v>3</v>
      </c>
      <c r="BP179" s="30">
        <f t="shared" si="54"/>
        <v>0</v>
      </c>
      <c r="BQ179" s="30">
        <v>0</v>
      </c>
    </row>
    <row r="180" spans="1:69" s="30" customFormat="1" ht="16">
      <c r="A180" s="80">
        <v>44181</v>
      </c>
      <c r="B180" s="66" t="s">
        <v>892</v>
      </c>
      <c r="C180" s="30" t="s">
        <v>66</v>
      </c>
      <c r="D180" s="142" t="s">
        <v>893</v>
      </c>
      <c r="E180" s="30" t="s">
        <v>894</v>
      </c>
      <c r="F180" s="30" t="s">
        <v>892</v>
      </c>
      <c r="G180" s="30" t="s">
        <v>480</v>
      </c>
      <c r="H180" s="30" t="s">
        <v>308</v>
      </c>
      <c r="I180" s="156" t="str">
        <f t="shared" si="38"/>
        <v>3rd Party Firmware</v>
      </c>
      <c r="J180" s="4" t="str">
        <f t="shared" si="39"/>
        <v xml:space="preserve">3rd Party Firmware, </v>
      </c>
      <c r="K180" s="182">
        <v>0</v>
      </c>
      <c r="L180" s="182">
        <v>0</v>
      </c>
      <c r="M180" s="182">
        <v>0</v>
      </c>
      <c r="N180" s="182">
        <v>1</v>
      </c>
      <c r="O180" s="182">
        <v>0</v>
      </c>
      <c r="P180" s="182">
        <v>0</v>
      </c>
      <c r="Q180" s="182">
        <v>0</v>
      </c>
      <c r="R180" s="4" t="str">
        <f t="shared" si="40"/>
        <v>Self-signed/Unsigned</v>
      </c>
      <c r="S180" s="4" t="str">
        <f t="shared" si="41"/>
        <v xml:space="preserve">Self-signed/Unsigned; </v>
      </c>
      <c r="T180" s="183">
        <v>0</v>
      </c>
      <c r="U180" s="183">
        <v>0</v>
      </c>
      <c r="V180" s="183">
        <v>0</v>
      </c>
      <c r="W180" s="183">
        <v>0</v>
      </c>
      <c r="X180" s="183">
        <v>1</v>
      </c>
      <c r="Y180" s="183">
        <v>0</v>
      </c>
      <c r="Z180" s="183">
        <v>0</v>
      </c>
      <c r="AA180" s="4" t="str">
        <f t="shared" si="42"/>
        <v>Open Source Dependency</v>
      </c>
      <c r="AB180" s="4" t="str">
        <f t="shared" si="43"/>
        <v xml:space="preserve">Open Source Dependency; </v>
      </c>
      <c r="AC180" s="183">
        <v>0</v>
      </c>
      <c r="AD180" s="183">
        <v>0</v>
      </c>
      <c r="AE180" s="183">
        <v>0</v>
      </c>
      <c r="AF180" s="183">
        <v>0</v>
      </c>
      <c r="AG180" s="183">
        <v>1</v>
      </c>
      <c r="AH180" s="183">
        <v>0</v>
      </c>
      <c r="AI180" s="183">
        <v>0</v>
      </c>
      <c r="AJ180" s="183">
        <v>0</v>
      </c>
      <c r="AK180" s="183">
        <v>0</v>
      </c>
      <c r="AL180" s="183">
        <v>0</v>
      </c>
      <c r="AM180" s="183">
        <v>0</v>
      </c>
      <c r="AN180" s="183">
        <v>0</v>
      </c>
      <c r="AO180" s="4" t="str">
        <f t="shared" si="44"/>
        <v>N/A</v>
      </c>
      <c r="AP180" s="30" t="str">
        <f t="shared" si="51"/>
        <v xml:space="preserve">N/A; </v>
      </c>
      <c r="AQ180" s="182">
        <v>0</v>
      </c>
      <c r="AR180" s="182">
        <v>0</v>
      </c>
      <c r="AS180" s="182">
        <v>0</v>
      </c>
      <c r="AT180" s="182">
        <v>0</v>
      </c>
      <c r="AU180" s="182">
        <v>0</v>
      </c>
      <c r="AV180" s="182">
        <v>0</v>
      </c>
      <c r="AW180" s="182">
        <v>1</v>
      </c>
      <c r="AX180" s="4" t="str">
        <f t="shared" si="49"/>
        <v>Payment Diversion</v>
      </c>
      <c r="AY180" s="4" t="str">
        <f t="shared" si="46"/>
        <v xml:space="preserve">Payment Diversion; </v>
      </c>
      <c r="AZ180" s="182">
        <v>0</v>
      </c>
      <c r="BA180" s="182">
        <v>0</v>
      </c>
      <c r="BB180" s="182">
        <v>0</v>
      </c>
      <c r="BC180" s="182">
        <v>0</v>
      </c>
      <c r="BD180" s="182">
        <v>0</v>
      </c>
      <c r="BE180" s="182">
        <v>0</v>
      </c>
      <c r="BF180" s="182">
        <v>1</v>
      </c>
      <c r="BG180" s="182">
        <v>0</v>
      </c>
      <c r="BH180" s="182">
        <v>0</v>
      </c>
      <c r="BI180" s="182">
        <v>0</v>
      </c>
      <c r="BJ180" s="30" t="s">
        <v>79</v>
      </c>
      <c r="BK180" s="4" t="s">
        <v>79</v>
      </c>
      <c r="BL180" s="154">
        <f t="shared" si="47"/>
        <v>2020</v>
      </c>
      <c r="BM180" s="155">
        <f t="shared" si="53"/>
        <v>1</v>
      </c>
      <c r="BN180" s="235">
        <v>2</v>
      </c>
      <c r="BO180" s="235">
        <v>1</v>
      </c>
      <c r="BP180" s="30">
        <f t="shared" si="54"/>
        <v>0</v>
      </c>
      <c r="BQ180" s="30">
        <v>1</v>
      </c>
    </row>
    <row r="181" spans="1:69" s="30" customFormat="1" ht="32">
      <c r="A181" s="120">
        <v>43556</v>
      </c>
      <c r="B181" s="149" t="s">
        <v>613</v>
      </c>
      <c r="C181" s="119" t="s">
        <v>66</v>
      </c>
      <c r="D181" s="150" t="s">
        <v>614</v>
      </c>
      <c r="E181" s="121" t="s">
        <v>615</v>
      </c>
      <c r="F181" s="115" t="s">
        <v>616</v>
      </c>
      <c r="G181" s="115" t="s">
        <v>617</v>
      </c>
      <c r="H181" s="115" t="s">
        <v>618</v>
      </c>
      <c r="I181" s="156" t="str">
        <f t="shared" si="38"/>
        <v>3rd Party Application</v>
      </c>
      <c r="J181" s="4" t="str">
        <f t="shared" si="39"/>
        <v xml:space="preserve">3rd Party Application, </v>
      </c>
      <c r="K181" s="182">
        <v>0</v>
      </c>
      <c r="L181" s="182">
        <v>0</v>
      </c>
      <c r="M181" s="182">
        <v>1</v>
      </c>
      <c r="N181" s="182">
        <v>0</v>
      </c>
      <c r="O181" s="182">
        <v>0</v>
      </c>
      <c r="P181" s="182">
        <v>0</v>
      </c>
      <c r="Q181" s="182">
        <v>0</v>
      </c>
      <c r="R181" s="4" t="str">
        <f t="shared" si="40"/>
        <v>Unknown, Other, or N/A</v>
      </c>
      <c r="S181" s="4" t="str">
        <f t="shared" si="41"/>
        <v xml:space="preserve">Unknown, Other, or N/A; </v>
      </c>
      <c r="T181" s="183">
        <v>0</v>
      </c>
      <c r="U181" s="183">
        <v>0</v>
      </c>
      <c r="V181" s="183">
        <v>0</v>
      </c>
      <c r="W181" s="183">
        <v>0</v>
      </c>
      <c r="X181" s="183">
        <v>0</v>
      </c>
      <c r="Y181" s="183">
        <v>0</v>
      </c>
      <c r="Z181" s="183">
        <v>1</v>
      </c>
      <c r="AA181" s="4" t="str">
        <f t="shared" si="42"/>
        <v>Supply Chain Service Provider</v>
      </c>
      <c r="AB181" s="4" t="str">
        <f t="shared" si="43"/>
        <v xml:space="preserve">Supply Chain Service Provider; </v>
      </c>
      <c r="AC181" s="183">
        <v>0</v>
      </c>
      <c r="AD181" s="183">
        <v>0</v>
      </c>
      <c r="AE181" s="183">
        <v>0</v>
      </c>
      <c r="AF181" s="183">
        <v>0</v>
      </c>
      <c r="AG181" s="183">
        <v>0</v>
      </c>
      <c r="AH181" s="183">
        <v>0</v>
      </c>
      <c r="AI181" s="183">
        <v>0</v>
      </c>
      <c r="AJ181" s="183">
        <v>0</v>
      </c>
      <c r="AK181" s="183">
        <v>0</v>
      </c>
      <c r="AL181" s="183">
        <v>0</v>
      </c>
      <c r="AM181" s="183">
        <v>1</v>
      </c>
      <c r="AN181" s="183">
        <v>0</v>
      </c>
      <c r="AO181" s="4" t="str">
        <f t="shared" si="44"/>
        <v>N/A</v>
      </c>
      <c r="AP181" s="30" t="str">
        <f t="shared" si="51"/>
        <v xml:space="preserve">N/A; </v>
      </c>
      <c r="AQ181" s="182">
        <v>0</v>
      </c>
      <c r="AR181" s="182">
        <v>0</v>
      </c>
      <c r="AS181" s="182">
        <v>0</v>
      </c>
      <c r="AT181" s="182">
        <v>0</v>
      </c>
      <c r="AU181" s="182">
        <v>0</v>
      </c>
      <c r="AV181" s="182">
        <v>0</v>
      </c>
      <c r="AW181" s="182">
        <v>1</v>
      </c>
      <c r="AX181" s="4" t="str">
        <f t="shared" si="49"/>
        <v>Data Extraction; Backdoor Access; Remote Code Execution/Download; Data Damage</v>
      </c>
      <c r="AY181" s="4" t="str">
        <f t="shared" si="46"/>
        <v xml:space="preserve">Data Extraction; Backdoor Access; Remote Code Execution/Download; Data Damage; </v>
      </c>
      <c r="AZ181" s="183">
        <v>1</v>
      </c>
      <c r="BA181" s="183">
        <v>0</v>
      </c>
      <c r="BB181" s="183">
        <v>1</v>
      </c>
      <c r="BC181" s="183">
        <v>0</v>
      </c>
      <c r="BD181" s="183">
        <v>1</v>
      </c>
      <c r="BE181" s="183">
        <v>0</v>
      </c>
      <c r="BF181" s="183">
        <v>0</v>
      </c>
      <c r="BG181" s="183">
        <v>0</v>
      </c>
      <c r="BH181" s="183">
        <v>1</v>
      </c>
      <c r="BI181" s="183">
        <v>0</v>
      </c>
      <c r="BJ181" s="30" t="s">
        <v>619</v>
      </c>
      <c r="BK181" s="30" t="s">
        <v>72</v>
      </c>
      <c r="BL181" s="154">
        <f t="shared" si="47"/>
        <v>2019</v>
      </c>
      <c r="BM181" s="155">
        <f t="shared" si="53"/>
        <v>1</v>
      </c>
      <c r="BN181" s="236">
        <v>3</v>
      </c>
      <c r="BO181" s="236">
        <v>2</v>
      </c>
      <c r="BP181" s="30">
        <f t="shared" si="54"/>
        <v>0</v>
      </c>
      <c r="BQ181" s="30">
        <v>2</v>
      </c>
    </row>
    <row r="182" spans="1:69" s="30" customFormat="1" ht="16">
      <c r="A182" s="80">
        <v>44736</v>
      </c>
      <c r="B182" s="135" t="s">
        <v>1168</v>
      </c>
      <c r="C182" t="s">
        <v>66</v>
      </c>
      <c r="D182" t="s">
        <v>1169</v>
      </c>
      <c r="E182" s="116" t="s">
        <v>1170</v>
      </c>
      <c r="F182" s="30" t="s">
        <v>994</v>
      </c>
      <c r="G182" s="30" t="s">
        <v>380</v>
      </c>
      <c r="H182" s="30" t="s">
        <v>1171</v>
      </c>
      <c r="I182" s="156" t="str">
        <f t="shared" si="38"/>
        <v>OSS, Attacker Application</v>
      </c>
      <c r="J182" s="4" t="str">
        <f t="shared" si="39"/>
        <v xml:space="preserve">OSS, Attacker Application, </v>
      </c>
      <c r="K182" s="182">
        <v>0</v>
      </c>
      <c r="L182" s="182">
        <v>0</v>
      </c>
      <c r="M182" s="182">
        <v>0</v>
      </c>
      <c r="N182" s="182">
        <v>0</v>
      </c>
      <c r="O182" s="182">
        <v>1</v>
      </c>
      <c r="P182" s="182">
        <v>1</v>
      </c>
      <c r="Q182" s="182">
        <v>0</v>
      </c>
      <c r="R182" s="4" t="str">
        <f t="shared" si="40"/>
        <v>Self-signed/Unsigned</v>
      </c>
      <c r="S182" s="4" t="str">
        <f t="shared" si="41"/>
        <v xml:space="preserve">Self-signed/Unsigned; </v>
      </c>
      <c r="T182" s="183">
        <v>0</v>
      </c>
      <c r="U182" s="183">
        <v>0</v>
      </c>
      <c r="V182" s="183">
        <v>0</v>
      </c>
      <c r="W182" s="183">
        <v>0</v>
      </c>
      <c r="X182" s="183">
        <v>1</v>
      </c>
      <c r="Y182" s="183">
        <v>0</v>
      </c>
      <c r="Z182" s="183">
        <v>0</v>
      </c>
      <c r="AA182" s="4" t="str">
        <f t="shared" si="42"/>
        <v>Open Source Dependency; Direct Download</v>
      </c>
      <c r="AB182" s="4" t="str">
        <f t="shared" si="43"/>
        <v xml:space="preserve">Open Source Dependency; Direct Download; </v>
      </c>
      <c r="AC182" s="183">
        <v>0</v>
      </c>
      <c r="AD182" s="183">
        <v>0</v>
      </c>
      <c r="AE182" s="183">
        <v>0</v>
      </c>
      <c r="AF182" s="183">
        <v>0</v>
      </c>
      <c r="AG182" s="183">
        <v>1</v>
      </c>
      <c r="AH182" s="183">
        <v>0</v>
      </c>
      <c r="AI182" s="183">
        <v>0</v>
      </c>
      <c r="AJ182" s="183">
        <v>1</v>
      </c>
      <c r="AK182" s="183">
        <v>0</v>
      </c>
      <c r="AL182" s="183">
        <v>0</v>
      </c>
      <c r="AM182" s="183">
        <v>0</v>
      </c>
      <c r="AN182" s="183">
        <v>0</v>
      </c>
      <c r="AO182" s="4" t="str">
        <f t="shared" si="44"/>
        <v>N/A</v>
      </c>
      <c r="AP182" s="30" t="str">
        <f t="shared" si="51"/>
        <v xml:space="preserve">N/A; </v>
      </c>
      <c r="AQ182" s="182">
        <v>0</v>
      </c>
      <c r="AR182" s="183">
        <v>0</v>
      </c>
      <c r="AS182" s="183">
        <v>0</v>
      </c>
      <c r="AT182" s="183">
        <v>0</v>
      </c>
      <c r="AU182" s="183">
        <v>0</v>
      </c>
      <c r="AV182" s="183">
        <v>0</v>
      </c>
      <c r="AW182" s="183">
        <v>1</v>
      </c>
      <c r="AX182" s="4" t="str">
        <f t="shared" si="49"/>
        <v>Data Extraction</v>
      </c>
      <c r="AY182" s="4" t="str">
        <f t="shared" si="46"/>
        <v xml:space="preserve">Data Extraction; </v>
      </c>
      <c r="AZ182" s="182">
        <v>1</v>
      </c>
      <c r="BA182" s="182">
        <v>0</v>
      </c>
      <c r="BB182" s="182">
        <v>0</v>
      </c>
      <c r="BC182" s="182">
        <v>0</v>
      </c>
      <c r="BD182" s="182">
        <v>0</v>
      </c>
      <c r="BE182" s="182">
        <v>0</v>
      </c>
      <c r="BF182" s="182">
        <v>0</v>
      </c>
      <c r="BG182" s="182">
        <v>0</v>
      </c>
      <c r="BH182" s="182">
        <v>0</v>
      </c>
      <c r="BI182" s="182">
        <v>0</v>
      </c>
      <c r="BJ182" s="30" t="s">
        <v>79</v>
      </c>
      <c r="BK182" s="30" t="s">
        <v>79</v>
      </c>
      <c r="BL182" s="154">
        <f t="shared" si="47"/>
        <v>2022</v>
      </c>
      <c r="BM182" s="155">
        <f t="shared" si="53"/>
        <v>0</v>
      </c>
      <c r="BN182" s="238">
        <v>2</v>
      </c>
      <c r="BO182" s="238">
        <v>1</v>
      </c>
      <c r="BP182" s="30">
        <f t="shared" si="54"/>
        <v>0</v>
      </c>
      <c r="BQ182" s="30">
        <v>5</v>
      </c>
    </row>
    <row r="183" spans="1:69" s="30" customFormat="1" ht="16">
      <c r="A183" s="80">
        <v>44781</v>
      </c>
      <c r="B183" s="135" t="s">
        <v>1247</v>
      </c>
      <c r="C183" t="s">
        <v>66</v>
      </c>
      <c r="D183" s="145" t="s">
        <v>1826</v>
      </c>
      <c r="E183" s="116" t="s">
        <v>1248</v>
      </c>
      <c r="F183" s="30" t="s">
        <v>994</v>
      </c>
      <c r="G183" s="30" t="s">
        <v>380</v>
      </c>
      <c r="H183" s="30" t="s">
        <v>1249</v>
      </c>
      <c r="I183" s="156" t="str">
        <f t="shared" si="38"/>
        <v>OSS</v>
      </c>
      <c r="J183" s="4" t="str">
        <f t="shared" si="39"/>
        <v xml:space="preserve">OSS, </v>
      </c>
      <c r="K183" s="182">
        <v>0</v>
      </c>
      <c r="L183" s="182">
        <v>0</v>
      </c>
      <c r="M183" s="182">
        <v>0</v>
      </c>
      <c r="N183" s="182">
        <v>0</v>
      </c>
      <c r="O183" s="182">
        <v>1</v>
      </c>
      <c r="P183" s="182">
        <v>0</v>
      </c>
      <c r="Q183" s="182">
        <v>0</v>
      </c>
      <c r="R183" s="4" t="str">
        <f t="shared" si="40"/>
        <v>Self-signed/Unsigned</v>
      </c>
      <c r="S183" s="4" t="str">
        <f t="shared" si="41"/>
        <v xml:space="preserve">Self-signed/Unsigned; </v>
      </c>
      <c r="T183" s="183">
        <v>0</v>
      </c>
      <c r="U183" s="183">
        <v>0</v>
      </c>
      <c r="V183" s="183">
        <v>0</v>
      </c>
      <c r="W183" s="183">
        <v>0</v>
      </c>
      <c r="X183" s="183">
        <v>1</v>
      </c>
      <c r="Y183" s="183">
        <v>0</v>
      </c>
      <c r="Z183" s="183">
        <v>0</v>
      </c>
      <c r="AA183" s="4" t="str">
        <f t="shared" si="42"/>
        <v>Typosquatting</v>
      </c>
      <c r="AB183" s="4" t="str">
        <f t="shared" si="43"/>
        <v xml:space="preserve">Typosquatting; </v>
      </c>
      <c r="AC183" s="183">
        <v>1</v>
      </c>
      <c r="AD183" s="183">
        <v>0</v>
      </c>
      <c r="AE183" s="183">
        <v>0</v>
      </c>
      <c r="AF183" s="183">
        <v>0</v>
      </c>
      <c r="AG183" s="183">
        <v>0</v>
      </c>
      <c r="AH183" s="183">
        <v>0</v>
      </c>
      <c r="AI183" s="183">
        <v>0</v>
      </c>
      <c r="AJ183" s="183">
        <v>0</v>
      </c>
      <c r="AK183" s="183">
        <v>0</v>
      </c>
      <c r="AL183" s="183">
        <v>0</v>
      </c>
      <c r="AM183" s="183">
        <v>0</v>
      </c>
      <c r="AN183" s="183">
        <v>0</v>
      </c>
      <c r="AO183" s="4" t="str">
        <f t="shared" si="44"/>
        <v>N/A</v>
      </c>
      <c r="AP183" s="30" t="str">
        <f t="shared" si="51"/>
        <v xml:space="preserve">N/A; </v>
      </c>
      <c r="AQ183" s="182">
        <v>0</v>
      </c>
      <c r="AR183" s="183">
        <v>0</v>
      </c>
      <c r="AS183" s="183">
        <v>0</v>
      </c>
      <c r="AT183" s="183">
        <v>0</v>
      </c>
      <c r="AU183" s="183">
        <v>0</v>
      </c>
      <c r="AV183" s="183">
        <v>0</v>
      </c>
      <c r="AW183" s="183">
        <v>1</v>
      </c>
      <c r="AX183" s="4" t="str">
        <f t="shared" si="49"/>
        <v>Data Extraction</v>
      </c>
      <c r="AY183" s="4" t="str">
        <f t="shared" si="46"/>
        <v xml:space="preserve">Data Extraction; </v>
      </c>
      <c r="AZ183" s="182">
        <v>1</v>
      </c>
      <c r="BA183" s="182">
        <v>0</v>
      </c>
      <c r="BB183" s="182">
        <v>0</v>
      </c>
      <c r="BC183" s="182">
        <v>0</v>
      </c>
      <c r="BD183" s="182">
        <v>0</v>
      </c>
      <c r="BE183" s="182">
        <v>0</v>
      </c>
      <c r="BF183" s="182">
        <v>0</v>
      </c>
      <c r="BG183" s="182">
        <v>0</v>
      </c>
      <c r="BH183" s="182">
        <v>0</v>
      </c>
      <c r="BI183" s="182">
        <v>0</v>
      </c>
      <c r="BJ183" s="30" t="s">
        <v>1204</v>
      </c>
      <c r="BK183" s="30" t="s">
        <v>79</v>
      </c>
      <c r="BL183" s="154">
        <f t="shared" si="47"/>
        <v>2022</v>
      </c>
      <c r="BM183" s="155">
        <f t="shared" si="53"/>
        <v>0</v>
      </c>
      <c r="BN183" s="238">
        <v>2</v>
      </c>
      <c r="BO183" s="238">
        <v>1</v>
      </c>
      <c r="BP183" s="30">
        <f t="shared" si="54"/>
        <v>0</v>
      </c>
      <c r="BQ183" s="30">
        <v>5</v>
      </c>
    </row>
    <row r="184" spans="1:69" s="30" customFormat="1" ht="16">
      <c r="A184" s="80">
        <v>44970</v>
      </c>
      <c r="B184" s="135" t="s">
        <v>1194</v>
      </c>
      <c r="C184" t="s">
        <v>66</v>
      </c>
      <c r="D184" s="225" t="s">
        <v>1195</v>
      </c>
      <c r="E184" s="116" t="s">
        <v>1196</v>
      </c>
      <c r="F184" s="30" t="s">
        <v>1197</v>
      </c>
      <c r="G184" s="30" t="s">
        <v>995</v>
      </c>
      <c r="H184" s="30" t="s">
        <v>1198</v>
      </c>
      <c r="I184" s="156" t="str">
        <f t="shared" si="38"/>
        <v>OSS</v>
      </c>
      <c r="J184" s="4" t="str">
        <f t="shared" si="39"/>
        <v xml:space="preserve">OSS, </v>
      </c>
      <c r="K184" s="182">
        <v>0</v>
      </c>
      <c r="L184" s="182">
        <v>0</v>
      </c>
      <c r="M184" s="182">
        <v>0</v>
      </c>
      <c r="N184" s="182">
        <v>0</v>
      </c>
      <c r="O184" s="182">
        <v>1</v>
      </c>
      <c r="P184" s="182">
        <v>0</v>
      </c>
      <c r="Q184" s="182">
        <v>0</v>
      </c>
      <c r="R184" s="4" t="str">
        <f t="shared" si="40"/>
        <v>Self-signed/Unsigned</v>
      </c>
      <c r="S184" s="4" t="str">
        <f t="shared" si="41"/>
        <v xml:space="preserve">Self-signed/Unsigned; </v>
      </c>
      <c r="T184" s="183">
        <v>0</v>
      </c>
      <c r="U184" s="183">
        <v>0</v>
      </c>
      <c r="V184" s="183">
        <v>0</v>
      </c>
      <c r="W184" s="183">
        <v>0</v>
      </c>
      <c r="X184" s="183">
        <v>1</v>
      </c>
      <c r="Y184" s="183">
        <v>0</v>
      </c>
      <c r="Z184" s="183">
        <v>0</v>
      </c>
      <c r="AA184" s="4" t="str">
        <f t="shared" si="42"/>
        <v>Typosquatting</v>
      </c>
      <c r="AB184" s="4" t="str">
        <f t="shared" si="43"/>
        <v xml:space="preserve">Typosquatting; </v>
      </c>
      <c r="AC184" s="183">
        <v>1</v>
      </c>
      <c r="AD184" s="183">
        <v>0</v>
      </c>
      <c r="AE184" s="183">
        <v>0</v>
      </c>
      <c r="AF184" s="183">
        <v>0</v>
      </c>
      <c r="AG184" s="183">
        <v>0</v>
      </c>
      <c r="AH184" s="183">
        <v>0</v>
      </c>
      <c r="AI184" s="183">
        <v>0</v>
      </c>
      <c r="AJ184" s="183">
        <v>0</v>
      </c>
      <c r="AK184" s="183">
        <v>0</v>
      </c>
      <c r="AL184" s="183">
        <v>0</v>
      </c>
      <c r="AM184" s="183">
        <v>0</v>
      </c>
      <c r="AN184" s="183">
        <v>0</v>
      </c>
      <c r="AO184" s="4" t="str">
        <f t="shared" si="44"/>
        <v>N/A</v>
      </c>
      <c r="AP184" s="30" t="str">
        <f t="shared" si="51"/>
        <v xml:space="preserve">N/A; </v>
      </c>
      <c r="AQ184" s="182">
        <v>0</v>
      </c>
      <c r="AR184" s="183">
        <v>0</v>
      </c>
      <c r="AS184" s="183">
        <v>0</v>
      </c>
      <c r="AT184" s="183">
        <v>0</v>
      </c>
      <c r="AU184" s="183">
        <v>0</v>
      </c>
      <c r="AV184" s="183">
        <v>0</v>
      </c>
      <c r="AW184" s="183">
        <v>1</v>
      </c>
      <c r="AX184" s="4" t="str">
        <f t="shared" si="49"/>
        <v>Remote Code Execution/Download; Payment Diversion</v>
      </c>
      <c r="AY184" s="4" t="str">
        <f t="shared" si="46"/>
        <v xml:space="preserve">Remote Code Execution/Download; Payment Diversion; </v>
      </c>
      <c r="AZ184" s="182">
        <v>0</v>
      </c>
      <c r="BA184" s="182">
        <v>0</v>
      </c>
      <c r="BB184" s="182">
        <v>0</v>
      </c>
      <c r="BC184" s="182">
        <v>0</v>
      </c>
      <c r="BD184" s="182">
        <v>1</v>
      </c>
      <c r="BE184" s="182">
        <v>0</v>
      </c>
      <c r="BF184" s="182">
        <v>1</v>
      </c>
      <c r="BG184" s="182">
        <v>0</v>
      </c>
      <c r="BH184" s="182">
        <v>0</v>
      </c>
      <c r="BI184" s="182">
        <v>0</v>
      </c>
      <c r="BJ184" s="30" t="s">
        <v>79</v>
      </c>
      <c r="BK184" s="30" t="s">
        <v>79</v>
      </c>
      <c r="BL184" s="154">
        <f t="shared" si="47"/>
        <v>2023</v>
      </c>
      <c r="BM184" s="155">
        <f t="shared" si="53"/>
        <v>0</v>
      </c>
      <c r="BN184" s="238">
        <v>2</v>
      </c>
      <c r="BO184" s="238">
        <v>1</v>
      </c>
      <c r="BP184" s="30">
        <f t="shared" si="54"/>
        <v>0</v>
      </c>
      <c r="BQ184" s="30">
        <v>5</v>
      </c>
    </row>
    <row r="185" spans="1:69" s="30" customFormat="1" ht="16">
      <c r="A185" s="80">
        <v>45089</v>
      </c>
      <c r="B185" s="135" t="s">
        <v>1300</v>
      </c>
      <c r="C185" t="s">
        <v>66</v>
      </c>
      <c r="D185" s="145" t="s">
        <v>1301</v>
      </c>
      <c r="E185" s="116" t="s">
        <v>1302</v>
      </c>
      <c r="F185" t="s">
        <v>1303</v>
      </c>
      <c r="G185" t="s">
        <v>1304</v>
      </c>
      <c r="H185" t="s">
        <v>1305</v>
      </c>
      <c r="I185" s="156" t="str">
        <f t="shared" si="38"/>
        <v>OSS, Attacker Application</v>
      </c>
      <c r="J185" s="4" t="str">
        <f t="shared" si="39"/>
        <v xml:space="preserve">OSS, Attacker Application, </v>
      </c>
      <c r="K185" s="182">
        <v>0</v>
      </c>
      <c r="L185" s="182">
        <v>0</v>
      </c>
      <c r="M185" s="182">
        <v>0</v>
      </c>
      <c r="N185" s="182">
        <v>0</v>
      </c>
      <c r="O185" s="182">
        <v>1</v>
      </c>
      <c r="P185" s="182">
        <v>1</v>
      </c>
      <c r="Q185" s="182">
        <v>0</v>
      </c>
      <c r="R185" s="4" t="str">
        <f t="shared" si="40"/>
        <v>Self-signed/Unsigned</v>
      </c>
      <c r="S185" s="4" t="str">
        <f t="shared" si="41"/>
        <v xml:space="preserve">Self-signed/Unsigned; </v>
      </c>
      <c r="T185" s="182">
        <v>0</v>
      </c>
      <c r="U185" s="182">
        <v>0</v>
      </c>
      <c r="V185" s="182">
        <v>0</v>
      </c>
      <c r="W185" s="182">
        <v>0</v>
      </c>
      <c r="X185" s="182">
        <v>1</v>
      </c>
      <c r="Y185" s="182">
        <v>0</v>
      </c>
      <c r="Z185" s="182">
        <v>0</v>
      </c>
      <c r="AA185" s="4" t="str">
        <f t="shared" si="42"/>
        <v>Typosquatting; Open Source Dependency</v>
      </c>
      <c r="AB185" s="4" t="str">
        <f t="shared" si="43"/>
        <v xml:space="preserve">Typosquatting; Open Source Dependency; </v>
      </c>
      <c r="AC185" s="182">
        <v>1</v>
      </c>
      <c r="AD185" s="182">
        <v>0</v>
      </c>
      <c r="AE185" s="182">
        <v>0</v>
      </c>
      <c r="AF185" s="182">
        <v>0</v>
      </c>
      <c r="AG185" s="182">
        <v>1</v>
      </c>
      <c r="AH185" s="182">
        <v>0</v>
      </c>
      <c r="AI185" s="182">
        <v>0</v>
      </c>
      <c r="AJ185" s="182">
        <v>0</v>
      </c>
      <c r="AK185" s="182">
        <v>0</v>
      </c>
      <c r="AL185" s="182">
        <v>0</v>
      </c>
      <c r="AM185" s="182">
        <v>0</v>
      </c>
      <c r="AN185" s="182">
        <v>0</v>
      </c>
      <c r="AO185" s="4" t="str">
        <f t="shared" si="44"/>
        <v>N/A</v>
      </c>
      <c r="AP185" s="30" t="str">
        <f t="shared" si="51"/>
        <v xml:space="preserve">N/A; </v>
      </c>
      <c r="AQ185" s="182">
        <v>0</v>
      </c>
      <c r="AR185" s="182">
        <v>0</v>
      </c>
      <c r="AS185" s="182">
        <v>0</v>
      </c>
      <c r="AT185" s="182">
        <v>0</v>
      </c>
      <c r="AU185" s="182">
        <v>0</v>
      </c>
      <c r="AV185" s="182">
        <v>0</v>
      </c>
      <c r="AW185" s="182">
        <v>1</v>
      </c>
      <c r="AX185" s="4" t="str">
        <f t="shared" si="49"/>
        <v>Data Extraction</v>
      </c>
      <c r="AY185" s="4" t="str">
        <f t="shared" si="46"/>
        <v xml:space="preserve">Data Extraction; </v>
      </c>
      <c r="AZ185" s="182">
        <v>1</v>
      </c>
      <c r="BA185" s="182">
        <v>0</v>
      </c>
      <c r="BB185" s="182">
        <v>0</v>
      </c>
      <c r="BC185" s="182">
        <v>0</v>
      </c>
      <c r="BD185" s="182">
        <v>0</v>
      </c>
      <c r="BE185" s="182">
        <v>0</v>
      </c>
      <c r="BF185" s="182">
        <v>0</v>
      </c>
      <c r="BG185" s="182">
        <v>0</v>
      </c>
      <c r="BH185" s="182">
        <v>0</v>
      </c>
      <c r="BI185" s="182">
        <v>0</v>
      </c>
      <c r="BJ185" t="s">
        <v>79</v>
      </c>
      <c r="BK185" t="s">
        <v>79</v>
      </c>
      <c r="BL185" s="154">
        <f t="shared" si="47"/>
        <v>2023</v>
      </c>
      <c r="BM185" s="155">
        <f t="shared" si="53"/>
        <v>0</v>
      </c>
      <c r="BN185" s="238">
        <v>1</v>
      </c>
      <c r="BO185" s="238">
        <v>1</v>
      </c>
      <c r="BP185" s="30">
        <f t="shared" si="54"/>
        <v>0</v>
      </c>
      <c r="BQ185" s="30">
        <v>5</v>
      </c>
    </row>
    <row r="186" spans="1:69" s="30" customFormat="1" ht="16">
      <c r="A186" s="80">
        <v>44927</v>
      </c>
      <c r="B186" s="135" t="s">
        <v>1324</v>
      </c>
      <c r="C186" t="s">
        <v>66</v>
      </c>
      <c r="D186" s="145" t="s">
        <v>1822</v>
      </c>
      <c r="E186" s="116" t="s">
        <v>1325</v>
      </c>
      <c r="F186" t="s">
        <v>1326</v>
      </c>
      <c r="G186" t="s">
        <v>995</v>
      </c>
      <c r="H186" t="s">
        <v>1327</v>
      </c>
      <c r="I186" s="156" t="str">
        <f t="shared" si="38"/>
        <v>OSS, Attacker Application</v>
      </c>
      <c r="J186" s="4" t="str">
        <f t="shared" si="39"/>
        <v xml:space="preserve">OSS, Attacker Application, </v>
      </c>
      <c r="K186" s="182">
        <v>0</v>
      </c>
      <c r="L186" s="182">
        <v>0</v>
      </c>
      <c r="M186" s="182">
        <v>0</v>
      </c>
      <c r="N186" s="182">
        <v>0</v>
      </c>
      <c r="O186" s="182">
        <v>1</v>
      </c>
      <c r="P186" s="182">
        <v>1</v>
      </c>
      <c r="Q186" s="182">
        <v>0</v>
      </c>
      <c r="R186" s="4" t="str">
        <f t="shared" si="40"/>
        <v>Self-signed/Unsigned</v>
      </c>
      <c r="S186" s="4" t="str">
        <f t="shared" si="41"/>
        <v xml:space="preserve">Self-signed/Unsigned; </v>
      </c>
      <c r="T186" s="182">
        <v>0</v>
      </c>
      <c r="U186" s="182">
        <v>0</v>
      </c>
      <c r="V186" s="182">
        <v>0</v>
      </c>
      <c r="W186" s="182">
        <v>0</v>
      </c>
      <c r="X186" s="182">
        <v>1</v>
      </c>
      <c r="Y186" s="182">
        <v>0</v>
      </c>
      <c r="Z186" s="182">
        <v>0</v>
      </c>
      <c r="AA186" s="4" t="str">
        <f t="shared" si="42"/>
        <v>Open Source Dependency</v>
      </c>
      <c r="AB186" s="4" t="str">
        <f t="shared" si="43"/>
        <v xml:space="preserve">Open Source Dependency; </v>
      </c>
      <c r="AC186" s="182">
        <v>0</v>
      </c>
      <c r="AD186" s="182">
        <v>0</v>
      </c>
      <c r="AE186" s="182">
        <v>0</v>
      </c>
      <c r="AF186" s="182">
        <v>0</v>
      </c>
      <c r="AG186" s="182">
        <v>1</v>
      </c>
      <c r="AH186" s="182">
        <v>0</v>
      </c>
      <c r="AI186" s="182">
        <v>0</v>
      </c>
      <c r="AJ186" s="182">
        <v>0</v>
      </c>
      <c r="AK186" s="182">
        <v>0</v>
      </c>
      <c r="AL186" s="182">
        <v>0</v>
      </c>
      <c r="AM186" s="182">
        <v>0</v>
      </c>
      <c r="AN186" s="182">
        <v>0</v>
      </c>
      <c r="AO186" s="4" t="str">
        <f t="shared" si="44"/>
        <v>N/A</v>
      </c>
      <c r="AP186" s="30" t="str">
        <f t="shared" si="51"/>
        <v xml:space="preserve">N/A; </v>
      </c>
      <c r="AQ186" s="182">
        <v>0</v>
      </c>
      <c r="AR186" s="182">
        <v>0</v>
      </c>
      <c r="AS186" s="182">
        <v>0</v>
      </c>
      <c r="AT186" s="182">
        <v>0</v>
      </c>
      <c r="AU186" s="182">
        <v>0</v>
      </c>
      <c r="AV186" s="182">
        <v>0</v>
      </c>
      <c r="AW186" s="182">
        <v>1</v>
      </c>
      <c r="AX186" s="4" t="str">
        <f t="shared" si="49"/>
        <v>Data Extraction</v>
      </c>
      <c r="AY186" s="4" t="str">
        <f t="shared" si="46"/>
        <v xml:space="preserve">Data Extraction; </v>
      </c>
      <c r="AZ186" s="182">
        <v>1</v>
      </c>
      <c r="BA186" s="182">
        <v>0</v>
      </c>
      <c r="BB186" s="182">
        <v>0</v>
      </c>
      <c r="BC186" s="182">
        <v>0</v>
      </c>
      <c r="BD186" s="182">
        <v>0</v>
      </c>
      <c r="BE186" s="182">
        <v>0</v>
      </c>
      <c r="BF186" s="182">
        <v>0</v>
      </c>
      <c r="BG186" s="182">
        <v>0</v>
      </c>
      <c r="BH186" s="182">
        <v>0</v>
      </c>
      <c r="BI186" s="182">
        <v>0</v>
      </c>
      <c r="BJ186" t="s">
        <v>79</v>
      </c>
      <c r="BK186" t="s">
        <v>79</v>
      </c>
      <c r="BL186" s="154">
        <f t="shared" si="47"/>
        <v>2023</v>
      </c>
      <c r="BM186" s="155">
        <f t="shared" si="53"/>
        <v>0</v>
      </c>
      <c r="BN186" s="238">
        <v>1</v>
      </c>
      <c r="BO186" s="238">
        <v>3</v>
      </c>
      <c r="BP186" s="30">
        <f t="shared" si="54"/>
        <v>0</v>
      </c>
      <c r="BQ186" s="30">
        <v>5</v>
      </c>
    </row>
    <row r="187" spans="1:69" s="30" customFormat="1" ht="16">
      <c r="A187" s="80">
        <v>45099</v>
      </c>
      <c r="B187" s="135" t="s">
        <v>1286</v>
      </c>
      <c r="C187" t="s">
        <v>112</v>
      </c>
      <c r="D187" s="145" t="s">
        <v>1287</v>
      </c>
      <c r="E187" s="116" t="s">
        <v>1288</v>
      </c>
      <c r="F187" t="s">
        <v>1289</v>
      </c>
      <c r="G187" t="s">
        <v>418</v>
      </c>
      <c r="H187" t="s">
        <v>1290</v>
      </c>
      <c r="I187" s="156" t="str">
        <f t="shared" si="38"/>
        <v>OSS, Attacker Application</v>
      </c>
      <c r="J187" s="4" t="str">
        <f t="shared" si="39"/>
        <v xml:space="preserve">OSS, Attacker Application, </v>
      </c>
      <c r="K187" s="182">
        <v>0</v>
      </c>
      <c r="L187" s="182">
        <v>0</v>
      </c>
      <c r="M187" s="182">
        <v>0</v>
      </c>
      <c r="N187" s="182">
        <v>0</v>
      </c>
      <c r="O187" s="182">
        <v>1</v>
      </c>
      <c r="P187" s="182">
        <v>1</v>
      </c>
      <c r="Q187" s="182">
        <v>0</v>
      </c>
      <c r="R187" s="4" t="str">
        <f t="shared" si="40"/>
        <v>Self-signed/Unsigned</v>
      </c>
      <c r="S187" s="4" t="str">
        <f t="shared" si="41"/>
        <v xml:space="preserve">Self-signed/Unsigned; </v>
      </c>
      <c r="T187" s="182">
        <v>0</v>
      </c>
      <c r="U187" s="182">
        <v>0</v>
      </c>
      <c r="V187" s="182">
        <v>0</v>
      </c>
      <c r="W187" s="182">
        <v>0</v>
      </c>
      <c r="X187" s="182">
        <v>1</v>
      </c>
      <c r="Y187" s="182">
        <v>0</v>
      </c>
      <c r="Z187" s="182">
        <v>0</v>
      </c>
      <c r="AA187" s="4" t="str">
        <f t="shared" si="42"/>
        <v>Typosquatting; Open Source Dependency; Direct Download</v>
      </c>
      <c r="AB187" s="4" t="str">
        <f t="shared" si="43"/>
        <v xml:space="preserve">Typosquatting; Open Source Dependency; Direct Download; </v>
      </c>
      <c r="AC187" s="182">
        <v>1</v>
      </c>
      <c r="AD187" s="182">
        <v>0</v>
      </c>
      <c r="AE187" s="182">
        <v>0</v>
      </c>
      <c r="AF187" s="182">
        <v>0</v>
      </c>
      <c r="AG187" s="182">
        <v>1</v>
      </c>
      <c r="AH187" s="182">
        <v>0</v>
      </c>
      <c r="AI187" s="182">
        <v>0</v>
      </c>
      <c r="AJ187" s="182">
        <v>1</v>
      </c>
      <c r="AK187" s="182">
        <v>0</v>
      </c>
      <c r="AL187" s="182">
        <v>0</v>
      </c>
      <c r="AM187" s="182">
        <v>0</v>
      </c>
      <c r="AN187" s="182">
        <v>0</v>
      </c>
      <c r="AO187" s="4" t="str">
        <f t="shared" si="44"/>
        <v>Code Injection</v>
      </c>
      <c r="AP187" s="30" t="str">
        <f t="shared" si="51"/>
        <v xml:space="preserve">Code Injection; </v>
      </c>
      <c r="AQ187" s="182">
        <v>0</v>
      </c>
      <c r="AR187" s="182">
        <v>0</v>
      </c>
      <c r="AS187" s="182">
        <v>0</v>
      </c>
      <c r="AT187" s="182">
        <v>0</v>
      </c>
      <c r="AU187" s="182">
        <v>0</v>
      </c>
      <c r="AV187" s="182">
        <v>1</v>
      </c>
      <c r="AW187" s="182">
        <v>0</v>
      </c>
      <c r="AX187" s="4" t="str">
        <f t="shared" ref="AX187:AX218" si="55">LEFT(AY187,LEN(AY187)-2)</f>
        <v>Remote Code Execution/Download</v>
      </c>
      <c r="AY187" s="4" t="str">
        <f t="shared" si="46"/>
        <v xml:space="preserve">Remote Code Execution/Download; </v>
      </c>
      <c r="AZ187" s="182">
        <v>0</v>
      </c>
      <c r="BA187" s="182">
        <v>0</v>
      </c>
      <c r="BB187" s="182">
        <v>0</v>
      </c>
      <c r="BC187" s="182">
        <v>0</v>
      </c>
      <c r="BD187" s="182">
        <v>1</v>
      </c>
      <c r="BE187" s="182">
        <v>0</v>
      </c>
      <c r="BF187" s="182">
        <v>0</v>
      </c>
      <c r="BG187" s="182">
        <v>0</v>
      </c>
      <c r="BH187" s="182">
        <v>0</v>
      </c>
      <c r="BI187" s="182">
        <v>0</v>
      </c>
      <c r="BJ187" t="s">
        <v>45</v>
      </c>
      <c r="BK187" t="s">
        <v>45</v>
      </c>
      <c r="BL187" s="154">
        <f t="shared" si="47"/>
        <v>2023</v>
      </c>
      <c r="BM187" s="155">
        <f t="shared" si="53"/>
        <v>0</v>
      </c>
      <c r="BN187" s="238">
        <v>1</v>
      </c>
      <c r="BO187" s="238">
        <v>1</v>
      </c>
      <c r="BP187" s="30">
        <f t="shared" si="54"/>
        <v>0</v>
      </c>
      <c r="BQ187" s="30">
        <v>5</v>
      </c>
    </row>
    <row r="188" spans="1:69" s="30" customFormat="1">
      <c r="A188" s="80">
        <v>43998</v>
      </c>
      <c r="B188" s="30" t="s">
        <v>797</v>
      </c>
      <c r="C188" s="21" t="s">
        <v>112</v>
      </c>
      <c r="D188" s="142" t="s">
        <v>798</v>
      </c>
      <c r="E188" s="81" t="s">
        <v>799</v>
      </c>
      <c r="F188" s="4" t="s">
        <v>800</v>
      </c>
      <c r="G188" s="4" t="s">
        <v>801</v>
      </c>
      <c r="H188" s="4" t="s">
        <v>802</v>
      </c>
      <c r="I188" s="156" t="str">
        <f t="shared" si="38"/>
        <v>3rd Party Application</v>
      </c>
      <c r="J188" s="4" t="str">
        <f t="shared" si="39"/>
        <v xml:space="preserve">3rd Party Application, </v>
      </c>
      <c r="K188" s="182">
        <v>0</v>
      </c>
      <c r="L188" s="182">
        <v>0</v>
      </c>
      <c r="M188" s="182">
        <v>1</v>
      </c>
      <c r="N188" s="182">
        <v>0</v>
      </c>
      <c r="O188" s="182">
        <v>0</v>
      </c>
      <c r="P188" s="182">
        <v>0</v>
      </c>
      <c r="Q188" s="182">
        <v>0</v>
      </c>
      <c r="R188" s="4" t="str">
        <f t="shared" si="40"/>
        <v>Unknown, Other, or N/A</v>
      </c>
      <c r="S188" s="4" t="str">
        <f t="shared" si="41"/>
        <v xml:space="preserve">Unknown, Other, or N/A; </v>
      </c>
      <c r="T188" s="183">
        <v>0</v>
      </c>
      <c r="U188" s="183">
        <v>0</v>
      </c>
      <c r="V188" s="183">
        <v>0</v>
      </c>
      <c r="W188" s="183">
        <v>0</v>
      </c>
      <c r="X188" s="183">
        <v>0</v>
      </c>
      <c r="Y188" s="183">
        <v>0</v>
      </c>
      <c r="Z188" s="183">
        <v>1</v>
      </c>
      <c r="AA188" s="4" t="str">
        <f t="shared" si="42"/>
        <v>Supply Chain Service Provider</v>
      </c>
      <c r="AB188" s="4" t="str">
        <f t="shared" si="43"/>
        <v xml:space="preserve">Supply Chain Service Provider; </v>
      </c>
      <c r="AC188" s="183">
        <v>0</v>
      </c>
      <c r="AD188" s="183">
        <v>0</v>
      </c>
      <c r="AE188" s="183">
        <v>0</v>
      </c>
      <c r="AF188" s="183">
        <v>0</v>
      </c>
      <c r="AG188" s="183">
        <v>0</v>
      </c>
      <c r="AH188" s="183">
        <v>0</v>
      </c>
      <c r="AI188" s="183">
        <v>0</v>
      </c>
      <c r="AJ188" s="183">
        <v>0</v>
      </c>
      <c r="AK188" s="183">
        <v>0</v>
      </c>
      <c r="AL188" s="183">
        <v>0</v>
      </c>
      <c r="AM188" s="183">
        <v>1</v>
      </c>
      <c r="AN188" s="183">
        <v>0</v>
      </c>
      <c r="AO188" s="4" t="str">
        <f t="shared" si="44"/>
        <v>Code Injection</v>
      </c>
      <c r="AP188" s="30" t="str">
        <f t="shared" ref="AP188:AP219" si="56">_xlfn.CONCAT(IF(AQ188,_xlfn.CONCAT($AQ$1,"; "),""),IF(AR188,_xlfn.CONCAT($AR$1,"; "),""),IF(AS188,_xlfn.CONCAT($AS$1,"; "),""),IF(AT188,_xlfn.CONCAT($AT$1,"; "),""),IF(AU188,_xlfn.CONCAT($AU$1,"; "),""),IF(AV188,_xlfn.CONCAT($AV$1,"; "),""),IF(AW188,_xlfn.CONCAT($AW$1,"; "),""))</f>
        <v xml:space="preserve">Code Injection; </v>
      </c>
      <c r="AQ188" s="182">
        <v>0</v>
      </c>
      <c r="AR188" s="182">
        <v>0</v>
      </c>
      <c r="AS188" s="182">
        <v>0</v>
      </c>
      <c r="AT188" s="182">
        <v>0</v>
      </c>
      <c r="AU188" s="182">
        <v>0</v>
      </c>
      <c r="AV188" s="182">
        <v>1</v>
      </c>
      <c r="AW188" s="182">
        <v>0</v>
      </c>
      <c r="AX188" s="4" t="str">
        <f t="shared" si="55"/>
        <v>Data Extraction; Physical Systems; Backdoor Access; Remote Code Execution/Download</v>
      </c>
      <c r="AY188" s="4" t="str">
        <f t="shared" si="46"/>
        <v xml:space="preserve">Data Extraction; Physical Systems; Backdoor Access; Remote Code Execution/Download; </v>
      </c>
      <c r="AZ188" s="183">
        <v>1</v>
      </c>
      <c r="BA188" s="183">
        <v>1</v>
      </c>
      <c r="BB188" s="183">
        <v>1</v>
      </c>
      <c r="BC188" s="183">
        <v>0</v>
      </c>
      <c r="BD188" s="183">
        <v>1</v>
      </c>
      <c r="BE188" s="183">
        <v>0</v>
      </c>
      <c r="BF188" s="183">
        <v>0</v>
      </c>
      <c r="BG188" s="183">
        <v>0</v>
      </c>
      <c r="BH188" s="183">
        <v>0</v>
      </c>
      <c r="BI188" s="183">
        <v>0</v>
      </c>
      <c r="BJ188" s="4" t="s">
        <v>45</v>
      </c>
      <c r="BK188" s="4" t="s">
        <v>45</v>
      </c>
      <c r="BL188" s="154">
        <f t="shared" si="47"/>
        <v>2020</v>
      </c>
      <c r="BM188" s="155">
        <f t="shared" si="53"/>
        <v>1</v>
      </c>
      <c r="BN188" s="235">
        <v>3</v>
      </c>
      <c r="BO188" s="235">
        <v>3</v>
      </c>
      <c r="BP188" s="30">
        <f t="shared" si="54"/>
        <v>0</v>
      </c>
      <c r="BQ188" s="30">
        <v>0</v>
      </c>
    </row>
    <row r="189" spans="1:69" s="30" customFormat="1">
      <c r="A189" s="36">
        <v>43313</v>
      </c>
      <c r="B189" s="30" t="s">
        <v>476</v>
      </c>
      <c r="C189" s="44" t="s">
        <v>66</v>
      </c>
      <c r="D189" s="38" t="s">
        <v>477</v>
      </c>
      <c r="E189" s="73" t="s">
        <v>478</v>
      </c>
      <c r="F189" s="4" t="s">
        <v>479</v>
      </c>
      <c r="G189" s="4" t="s">
        <v>480</v>
      </c>
      <c r="H189" s="4" t="s">
        <v>425</v>
      </c>
      <c r="I189" s="156" t="str">
        <f t="shared" si="38"/>
        <v>OSS</v>
      </c>
      <c r="J189" s="4" t="str">
        <f t="shared" si="39"/>
        <v xml:space="preserve">OSS, </v>
      </c>
      <c r="K189" s="182">
        <v>0</v>
      </c>
      <c r="L189" s="182">
        <v>0</v>
      </c>
      <c r="M189" s="182">
        <v>0</v>
      </c>
      <c r="N189" s="182">
        <v>0</v>
      </c>
      <c r="O189" s="182">
        <v>1</v>
      </c>
      <c r="P189" s="182">
        <v>0</v>
      </c>
      <c r="Q189" s="182">
        <v>0</v>
      </c>
      <c r="R189" s="4" t="str">
        <f t="shared" si="40"/>
        <v>Account Access</v>
      </c>
      <c r="S189" s="4" t="str">
        <f t="shared" si="41"/>
        <v xml:space="preserve">Account Access; </v>
      </c>
      <c r="T189" s="183">
        <v>0</v>
      </c>
      <c r="U189" s="183">
        <v>0</v>
      </c>
      <c r="V189" s="183">
        <v>0</v>
      </c>
      <c r="W189" s="183">
        <v>1</v>
      </c>
      <c r="X189" s="183">
        <v>0</v>
      </c>
      <c r="Y189" s="183">
        <v>0</v>
      </c>
      <c r="Z189" s="183">
        <v>0</v>
      </c>
      <c r="AA189" s="4" t="str">
        <f t="shared" si="42"/>
        <v>Hijacked Updates; Open Source Dependency</v>
      </c>
      <c r="AB189" s="4" t="str">
        <f t="shared" si="43"/>
        <v xml:space="preserve">Hijacked Updates; Open Source Dependency; </v>
      </c>
      <c r="AC189" s="183">
        <v>0</v>
      </c>
      <c r="AD189" s="183">
        <v>1</v>
      </c>
      <c r="AE189" s="183">
        <v>0</v>
      </c>
      <c r="AF189" s="183">
        <v>0</v>
      </c>
      <c r="AG189" s="183">
        <v>1</v>
      </c>
      <c r="AH189" s="183">
        <v>0</v>
      </c>
      <c r="AI189" s="183">
        <v>0</v>
      </c>
      <c r="AJ189" s="183">
        <v>0</v>
      </c>
      <c r="AK189" s="183">
        <v>0</v>
      </c>
      <c r="AL189" s="183">
        <v>0</v>
      </c>
      <c r="AM189" s="183">
        <v>0</v>
      </c>
      <c r="AN189" s="183">
        <v>0</v>
      </c>
      <c r="AO189" s="4" t="str">
        <f t="shared" si="44"/>
        <v>N/A</v>
      </c>
      <c r="AP189" s="30" t="str">
        <f t="shared" si="56"/>
        <v xml:space="preserve">N/A; </v>
      </c>
      <c r="AQ189" s="182">
        <v>0</v>
      </c>
      <c r="AR189" s="182">
        <v>0</v>
      </c>
      <c r="AS189" s="182">
        <v>0</v>
      </c>
      <c r="AT189" s="182">
        <v>0</v>
      </c>
      <c r="AU189" s="182">
        <v>0</v>
      </c>
      <c r="AV189" s="182">
        <v>0</v>
      </c>
      <c r="AW189" s="182">
        <v>1</v>
      </c>
      <c r="AX189" s="4" t="str">
        <f t="shared" si="55"/>
        <v>Data Extraction; Backdoor Access; Cryptominer; Remote Code Execution/Download</v>
      </c>
      <c r="AY189" s="4" t="str">
        <f t="shared" si="46"/>
        <v xml:space="preserve">Data Extraction; Backdoor Access; Cryptominer; Remote Code Execution/Download; </v>
      </c>
      <c r="AZ189" s="183">
        <v>1</v>
      </c>
      <c r="BA189" s="183">
        <v>0</v>
      </c>
      <c r="BB189" s="183">
        <v>1</v>
      </c>
      <c r="BC189" s="183">
        <v>1</v>
      </c>
      <c r="BD189" s="183">
        <v>1</v>
      </c>
      <c r="BE189" s="183">
        <v>0</v>
      </c>
      <c r="BF189" s="183">
        <v>0</v>
      </c>
      <c r="BG189" s="183">
        <v>0</v>
      </c>
      <c r="BH189" s="183">
        <v>0</v>
      </c>
      <c r="BI189" s="183">
        <v>0</v>
      </c>
      <c r="BJ189" s="4" t="s">
        <v>79</v>
      </c>
      <c r="BK189" s="4" t="s">
        <v>79</v>
      </c>
      <c r="BL189" s="154">
        <f t="shared" si="47"/>
        <v>2018</v>
      </c>
      <c r="BM189" s="155">
        <f t="shared" si="53"/>
        <v>0</v>
      </c>
      <c r="BN189" s="235">
        <v>3</v>
      </c>
      <c r="BO189" s="235">
        <v>2</v>
      </c>
      <c r="BP189" s="30">
        <f t="shared" si="54"/>
        <v>0</v>
      </c>
      <c r="BQ189" s="30">
        <v>0</v>
      </c>
    </row>
    <row r="190" spans="1:69" s="30" customFormat="1">
      <c r="A190" s="80">
        <v>43877</v>
      </c>
      <c r="B190" s="30" t="s">
        <v>755</v>
      </c>
      <c r="C190" s="44" t="s">
        <v>66</v>
      </c>
      <c r="D190" s="142" t="s">
        <v>756</v>
      </c>
      <c r="E190" s="68" t="s">
        <v>757</v>
      </c>
      <c r="F190" s="4" t="s">
        <v>758</v>
      </c>
      <c r="G190" s="4" t="s">
        <v>480</v>
      </c>
      <c r="H190" s="4" t="s">
        <v>759</v>
      </c>
      <c r="I190" s="156" t="str">
        <f t="shared" si="38"/>
        <v>OSS, Attacker Application</v>
      </c>
      <c r="J190" s="4" t="str">
        <f t="shared" si="39"/>
        <v xml:space="preserve">OSS, Attacker Application, </v>
      </c>
      <c r="K190" s="182">
        <v>0</v>
      </c>
      <c r="L190" s="182">
        <v>0</v>
      </c>
      <c r="M190" s="182">
        <v>0</v>
      </c>
      <c r="N190" s="182">
        <v>0</v>
      </c>
      <c r="O190" s="182">
        <v>1</v>
      </c>
      <c r="P190" s="182">
        <v>1</v>
      </c>
      <c r="Q190" s="182">
        <v>0</v>
      </c>
      <c r="R190" s="4" t="str">
        <f t="shared" si="40"/>
        <v>Self-signed/Unsigned</v>
      </c>
      <c r="S190" s="4" t="str">
        <f t="shared" si="41"/>
        <v xml:space="preserve">Self-signed/Unsigned; </v>
      </c>
      <c r="T190" s="183">
        <v>0</v>
      </c>
      <c r="U190" s="183">
        <v>0</v>
      </c>
      <c r="V190" s="183">
        <v>0</v>
      </c>
      <c r="W190" s="183">
        <v>0</v>
      </c>
      <c r="X190" s="183">
        <v>1</v>
      </c>
      <c r="Y190" s="183">
        <v>0</v>
      </c>
      <c r="Z190" s="183">
        <v>0</v>
      </c>
      <c r="AA190" s="4" t="str">
        <f t="shared" si="42"/>
        <v>Typosquatting; Open Source Dependency</v>
      </c>
      <c r="AB190" s="4" t="str">
        <f t="shared" si="43"/>
        <v xml:space="preserve">Typosquatting; Open Source Dependency; </v>
      </c>
      <c r="AC190" s="183">
        <v>1</v>
      </c>
      <c r="AD190" s="183">
        <v>0</v>
      </c>
      <c r="AE190" s="183">
        <v>0</v>
      </c>
      <c r="AF190" s="183">
        <v>0</v>
      </c>
      <c r="AG190" s="183">
        <v>1</v>
      </c>
      <c r="AH190" s="183">
        <v>0</v>
      </c>
      <c r="AI190" s="183">
        <v>0</v>
      </c>
      <c r="AJ190" s="183">
        <v>0</v>
      </c>
      <c r="AK190" s="183">
        <v>0</v>
      </c>
      <c r="AL190" s="183">
        <v>0</v>
      </c>
      <c r="AM190" s="183">
        <v>0</v>
      </c>
      <c r="AN190" s="183">
        <v>0</v>
      </c>
      <c r="AO190" s="4" t="str">
        <f t="shared" si="44"/>
        <v>N/A</v>
      </c>
      <c r="AP190" s="30" t="str">
        <f t="shared" si="56"/>
        <v xml:space="preserve">N/A; </v>
      </c>
      <c r="AQ190" s="182">
        <v>0</v>
      </c>
      <c r="AR190" s="182">
        <v>0</v>
      </c>
      <c r="AS190" s="182">
        <v>0</v>
      </c>
      <c r="AT190" s="182">
        <v>0</v>
      </c>
      <c r="AU190" s="182">
        <v>0</v>
      </c>
      <c r="AV190" s="182">
        <v>0</v>
      </c>
      <c r="AW190" s="182">
        <v>1</v>
      </c>
      <c r="AX190" s="4" t="str">
        <f t="shared" si="55"/>
        <v>Payment Diversion</v>
      </c>
      <c r="AY190" s="4" t="str">
        <f t="shared" si="46"/>
        <v xml:space="preserve">Payment Diversion; </v>
      </c>
      <c r="AZ190" s="183">
        <v>0</v>
      </c>
      <c r="BA190" s="183">
        <v>0</v>
      </c>
      <c r="BB190" s="183">
        <v>0</v>
      </c>
      <c r="BC190" s="183">
        <v>0</v>
      </c>
      <c r="BD190" s="183">
        <v>0</v>
      </c>
      <c r="BE190" s="183">
        <v>0</v>
      </c>
      <c r="BF190" s="183">
        <v>1</v>
      </c>
      <c r="BG190" s="183">
        <v>0</v>
      </c>
      <c r="BH190" s="183">
        <v>0</v>
      </c>
      <c r="BI190" s="183">
        <v>0</v>
      </c>
      <c r="BJ190" s="4" t="s">
        <v>79</v>
      </c>
      <c r="BK190" s="4" t="s">
        <v>86</v>
      </c>
      <c r="BL190" s="154">
        <f t="shared" si="47"/>
        <v>2020</v>
      </c>
      <c r="BM190" s="155">
        <f t="shared" si="53"/>
        <v>0</v>
      </c>
      <c r="BN190" s="235">
        <v>2</v>
      </c>
      <c r="BO190" s="235">
        <v>1</v>
      </c>
      <c r="BP190" s="30">
        <f t="shared" si="54"/>
        <v>0</v>
      </c>
      <c r="BQ190" s="30">
        <v>0</v>
      </c>
    </row>
    <row r="191" spans="1:69" s="30" customFormat="1">
      <c r="A191" s="80">
        <v>44698</v>
      </c>
      <c r="B191" t="s">
        <v>1151</v>
      </c>
      <c r="C191" t="s">
        <v>66</v>
      </c>
      <c r="D191" t="s">
        <v>1152</v>
      </c>
      <c r="E191" t="s">
        <v>1153</v>
      </c>
      <c r="F191" s="30" t="s">
        <v>1154</v>
      </c>
      <c r="G191" s="30" t="s">
        <v>1155</v>
      </c>
      <c r="H191" s="30" t="s">
        <v>1156</v>
      </c>
      <c r="I191" s="156" t="str">
        <f t="shared" si="38"/>
        <v>3rd Party Application</v>
      </c>
      <c r="J191" s="4" t="str">
        <f t="shared" si="39"/>
        <v xml:space="preserve">3rd Party Application, </v>
      </c>
      <c r="K191" s="182">
        <v>0</v>
      </c>
      <c r="L191" s="182">
        <v>0</v>
      </c>
      <c r="M191" s="182">
        <v>1</v>
      </c>
      <c r="N191" s="182">
        <v>0</v>
      </c>
      <c r="O191" s="182">
        <v>0</v>
      </c>
      <c r="P191" s="182">
        <v>0</v>
      </c>
      <c r="Q191" s="182">
        <v>0</v>
      </c>
      <c r="R191" s="4" t="str">
        <f t="shared" si="40"/>
        <v>Self-signed/Unsigned; Unknown, Other, or N/A</v>
      </c>
      <c r="S191" s="4" t="str">
        <f t="shared" si="41"/>
        <v xml:space="preserve">Self-signed/Unsigned; Unknown, Other, or N/A; </v>
      </c>
      <c r="T191" s="183">
        <v>0</v>
      </c>
      <c r="U191" s="183">
        <v>0</v>
      </c>
      <c r="V191" s="183">
        <v>0</v>
      </c>
      <c r="W191" s="183">
        <v>0</v>
      </c>
      <c r="X191" s="183">
        <v>1</v>
      </c>
      <c r="Y191" s="183">
        <v>0</v>
      </c>
      <c r="Z191" s="183">
        <v>1</v>
      </c>
      <c r="AA191" s="4" t="str">
        <f t="shared" si="42"/>
        <v>Direct Download</v>
      </c>
      <c r="AB191" s="4" t="str">
        <f t="shared" si="43"/>
        <v xml:space="preserve">Direct Download; </v>
      </c>
      <c r="AC191" s="183">
        <v>0</v>
      </c>
      <c r="AD191" s="183">
        <v>0</v>
      </c>
      <c r="AE191" s="183">
        <v>0</v>
      </c>
      <c r="AF191" s="183">
        <v>0</v>
      </c>
      <c r="AG191" s="183">
        <v>0</v>
      </c>
      <c r="AH191" s="183">
        <v>0</v>
      </c>
      <c r="AI191" s="183">
        <v>0</v>
      </c>
      <c r="AJ191" s="183">
        <v>1</v>
      </c>
      <c r="AK191" s="183">
        <v>0</v>
      </c>
      <c r="AL191" s="183">
        <v>0</v>
      </c>
      <c r="AM191" s="183">
        <v>0</v>
      </c>
      <c r="AN191" s="183">
        <v>0</v>
      </c>
      <c r="AO191" s="4" t="str">
        <f t="shared" si="44"/>
        <v>N/A</v>
      </c>
      <c r="AP191" s="30" t="str">
        <f t="shared" si="56"/>
        <v xml:space="preserve">N/A; </v>
      </c>
      <c r="AQ191" s="182">
        <v>0</v>
      </c>
      <c r="AR191" s="182">
        <v>0</v>
      </c>
      <c r="AS191" s="182">
        <v>0</v>
      </c>
      <c r="AT191" s="182">
        <v>0</v>
      </c>
      <c r="AU191" s="182">
        <v>0</v>
      </c>
      <c r="AV191" s="182">
        <v>0</v>
      </c>
      <c r="AW191" s="182">
        <v>1</v>
      </c>
      <c r="AX191" s="4" t="str">
        <f t="shared" si="55"/>
        <v>Data Extraction; Backdoor Access</v>
      </c>
      <c r="AY191" s="4" t="str">
        <f t="shared" si="46"/>
        <v xml:space="preserve">Data Extraction; Backdoor Access; </v>
      </c>
      <c r="AZ191" s="182">
        <v>1</v>
      </c>
      <c r="BA191" s="182">
        <v>0</v>
      </c>
      <c r="BB191" s="182">
        <v>1</v>
      </c>
      <c r="BC191" s="182">
        <v>0</v>
      </c>
      <c r="BD191" s="182">
        <v>0</v>
      </c>
      <c r="BE191" s="182">
        <v>0</v>
      </c>
      <c r="BF191" s="182">
        <v>0</v>
      </c>
      <c r="BG191" s="182">
        <v>0</v>
      </c>
      <c r="BH191" s="182">
        <v>0</v>
      </c>
      <c r="BI191" s="182">
        <v>0</v>
      </c>
      <c r="BJ191" s="30" t="s">
        <v>79</v>
      </c>
      <c r="BK191" s="30" t="s">
        <v>79</v>
      </c>
      <c r="BL191" s="154">
        <f t="shared" si="47"/>
        <v>2022</v>
      </c>
      <c r="BM191" s="155">
        <f t="shared" si="53"/>
        <v>1</v>
      </c>
      <c r="BN191" s="238">
        <v>2</v>
      </c>
      <c r="BO191" s="238">
        <v>3</v>
      </c>
      <c r="BP191" s="30">
        <f t="shared" si="54"/>
        <v>0</v>
      </c>
      <c r="BQ191" s="30">
        <v>4</v>
      </c>
    </row>
    <row r="192" spans="1:69" s="30" customFormat="1">
      <c r="A192" s="36">
        <v>43790</v>
      </c>
      <c r="B192" s="30" t="s">
        <v>707</v>
      </c>
      <c r="C192" s="42" t="s">
        <v>66</v>
      </c>
      <c r="D192" s="38" t="s">
        <v>708</v>
      </c>
      <c r="E192" s="68" t="s">
        <v>709</v>
      </c>
      <c r="F192" s="4" t="s">
        <v>83</v>
      </c>
      <c r="G192" s="4" t="s">
        <v>313</v>
      </c>
      <c r="H192" s="4" t="s">
        <v>85</v>
      </c>
      <c r="I192" s="156" t="str">
        <f t="shared" si="38"/>
        <v>3rd Party Application</v>
      </c>
      <c r="J192" s="4" t="str">
        <f t="shared" si="39"/>
        <v xml:space="preserve">3rd Party Application, </v>
      </c>
      <c r="K192" s="182">
        <v>0</v>
      </c>
      <c r="L192" s="182">
        <v>0</v>
      </c>
      <c r="M192" s="182">
        <v>1</v>
      </c>
      <c r="N192" s="182">
        <v>0</v>
      </c>
      <c r="O192" s="182">
        <v>0</v>
      </c>
      <c r="P192" s="182">
        <v>0</v>
      </c>
      <c r="Q192" s="182">
        <v>0</v>
      </c>
      <c r="R192" s="4" t="str">
        <f t="shared" si="40"/>
        <v>Account Access; Self-signed/Unsigned</v>
      </c>
      <c r="S192" s="4" t="str">
        <f t="shared" si="41"/>
        <v xml:space="preserve">Account Access; Self-signed/Unsigned; </v>
      </c>
      <c r="T192" s="183">
        <v>0</v>
      </c>
      <c r="U192" s="183">
        <v>0</v>
      </c>
      <c r="V192" s="183">
        <v>0</v>
      </c>
      <c r="W192" s="183">
        <v>1</v>
      </c>
      <c r="X192" s="183">
        <v>1</v>
      </c>
      <c r="Y192" s="183">
        <v>0</v>
      </c>
      <c r="Z192" s="183">
        <v>0</v>
      </c>
      <c r="AA192" s="4" t="str">
        <f t="shared" si="42"/>
        <v>Typosquatting; Hijacked Updates; Proprietary Application Store</v>
      </c>
      <c r="AB192" s="4" t="str">
        <f t="shared" si="43"/>
        <v xml:space="preserve">Typosquatting; Hijacked Updates; Proprietary Application Store; </v>
      </c>
      <c r="AC192" s="183">
        <v>1</v>
      </c>
      <c r="AD192" s="183">
        <v>1</v>
      </c>
      <c r="AE192" s="183">
        <v>1</v>
      </c>
      <c r="AF192" s="183">
        <v>0</v>
      </c>
      <c r="AG192" s="183">
        <v>0</v>
      </c>
      <c r="AH192" s="183">
        <v>0</v>
      </c>
      <c r="AI192" s="183">
        <v>0</v>
      </c>
      <c r="AJ192" s="183">
        <v>0</v>
      </c>
      <c r="AK192" s="183">
        <v>0</v>
      </c>
      <c r="AL192" s="183">
        <v>0</v>
      </c>
      <c r="AM192" s="183">
        <v>0</v>
      </c>
      <c r="AN192" s="183">
        <v>0</v>
      </c>
      <c r="AO192" s="4" t="str">
        <f t="shared" si="44"/>
        <v>N/A</v>
      </c>
      <c r="AP192" s="30" t="str">
        <f t="shared" si="56"/>
        <v xml:space="preserve">N/A; </v>
      </c>
      <c r="AQ192" s="182">
        <v>0</v>
      </c>
      <c r="AR192" s="182">
        <v>0</v>
      </c>
      <c r="AS192" s="182">
        <v>0</v>
      </c>
      <c r="AT192" s="182">
        <v>0</v>
      </c>
      <c r="AU192" s="182">
        <v>0</v>
      </c>
      <c r="AV192" s="182">
        <v>0</v>
      </c>
      <c r="AW192" s="182">
        <v>1</v>
      </c>
      <c r="AX192" s="4" t="str">
        <f t="shared" si="55"/>
        <v>Remote Code Execution/Download</v>
      </c>
      <c r="AY192" s="4" t="str">
        <f t="shared" si="46"/>
        <v xml:space="preserve">Remote Code Execution/Download; </v>
      </c>
      <c r="AZ192" s="183">
        <v>0</v>
      </c>
      <c r="BA192" s="183">
        <v>0</v>
      </c>
      <c r="BB192" s="183">
        <v>0</v>
      </c>
      <c r="BC192" s="183">
        <v>0</v>
      </c>
      <c r="BD192" s="183">
        <v>1</v>
      </c>
      <c r="BE192" s="183">
        <v>0</v>
      </c>
      <c r="BF192" s="183">
        <v>0</v>
      </c>
      <c r="BG192" s="183">
        <v>0</v>
      </c>
      <c r="BH192" s="183">
        <v>0</v>
      </c>
      <c r="BI192" s="183">
        <v>0</v>
      </c>
      <c r="BJ192" s="4" t="s">
        <v>710</v>
      </c>
      <c r="BK192" s="4" t="s">
        <v>72</v>
      </c>
      <c r="BL192" s="154">
        <f t="shared" si="47"/>
        <v>2019</v>
      </c>
      <c r="BM192" s="155">
        <f t="shared" si="53"/>
        <v>1</v>
      </c>
      <c r="BN192" s="235">
        <v>2</v>
      </c>
      <c r="BO192" s="235">
        <v>1</v>
      </c>
      <c r="BP192" s="30">
        <f t="shared" si="54"/>
        <v>1</v>
      </c>
      <c r="BQ192" s="30">
        <v>0</v>
      </c>
    </row>
    <row r="193" spans="1:69" s="30" customFormat="1">
      <c r="A193" s="36">
        <v>43111</v>
      </c>
      <c r="B193" s="30" t="s">
        <v>393</v>
      </c>
      <c r="C193" s="42" t="s">
        <v>112</v>
      </c>
      <c r="D193" s="38" t="s">
        <v>394</v>
      </c>
      <c r="E193" s="68" t="s">
        <v>395</v>
      </c>
      <c r="F193" s="4" t="s">
        <v>396</v>
      </c>
      <c r="G193" s="4" t="s">
        <v>45</v>
      </c>
      <c r="H193" s="4" t="s">
        <v>244</v>
      </c>
      <c r="I193" s="156" t="str">
        <f t="shared" si="38"/>
        <v>3rd Party Application</v>
      </c>
      <c r="J193" s="4" t="str">
        <f t="shared" si="39"/>
        <v xml:space="preserve">3rd Party Application, </v>
      </c>
      <c r="K193" s="182">
        <v>0</v>
      </c>
      <c r="L193" s="182">
        <v>0</v>
      </c>
      <c r="M193" s="182">
        <v>1</v>
      </c>
      <c r="N193" s="182">
        <v>0</v>
      </c>
      <c r="O193" s="182">
        <v>0</v>
      </c>
      <c r="P193" s="182">
        <v>0</v>
      </c>
      <c r="Q193" s="182">
        <v>0</v>
      </c>
      <c r="R193" s="4" t="str">
        <f t="shared" si="40"/>
        <v>Broken Signature System</v>
      </c>
      <c r="S193" s="4" t="str">
        <f t="shared" si="41"/>
        <v xml:space="preserve">Broken Signature System; </v>
      </c>
      <c r="T193" s="183">
        <v>0</v>
      </c>
      <c r="U193" s="183">
        <v>0</v>
      </c>
      <c r="V193" s="183">
        <v>0</v>
      </c>
      <c r="W193" s="183">
        <v>0</v>
      </c>
      <c r="X193" s="183">
        <v>0</v>
      </c>
      <c r="Y193" s="183">
        <v>1</v>
      </c>
      <c r="Z193" s="183">
        <v>0</v>
      </c>
      <c r="AA193" s="4" t="str">
        <f t="shared" si="42"/>
        <v>Proprietary Application Store; 3rd Party Application Store; Supply Chain Service Provider</v>
      </c>
      <c r="AB193" s="4" t="str">
        <f t="shared" si="43"/>
        <v xml:space="preserve">Proprietary Application Store; 3rd Party Application Store; Supply Chain Service Provider; </v>
      </c>
      <c r="AC193" s="183">
        <v>0</v>
      </c>
      <c r="AD193" s="183">
        <v>0</v>
      </c>
      <c r="AE193" s="183">
        <v>1</v>
      </c>
      <c r="AF193" s="183">
        <v>1</v>
      </c>
      <c r="AG193" s="183">
        <v>0</v>
      </c>
      <c r="AH193" s="183">
        <v>0</v>
      </c>
      <c r="AI193" s="183">
        <v>0</v>
      </c>
      <c r="AJ193" s="183">
        <v>0</v>
      </c>
      <c r="AK193" s="183">
        <v>0</v>
      </c>
      <c r="AL193" s="183">
        <v>0</v>
      </c>
      <c r="AM193" s="183">
        <v>1</v>
      </c>
      <c r="AN193" s="183">
        <v>0</v>
      </c>
      <c r="AO193" s="4" t="str">
        <f t="shared" si="44"/>
        <v>Credential Theft; Certificate Theft; Cryptography Error; Firmware Editing; Code Injection</v>
      </c>
      <c r="AP193" s="30" t="str">
        <f t="shared" si="56"/>
        <v xml:space="preserve">Credential Theft; Certificate Theft; Cryptography Error; Firmware Editing; Code Injection; </v>
      </c>
      <c r="AQ193" s="182">
        <v>1</v>
      </c>
      <c r="AR193" s="182">
        <v>1</v>
      </c>
      <c r="AS193" s="182">
        <v>1</v>
      </c>
      <c r="AT193" s="182">
        <v>1</v>
      </c>
      <c r="AU193" s="182">
        <v>0</v>
      </c>
      <c r="AV193" s="182">
        <v>1</v>
      </c>
      <c r="AW193" s="182">
        <v>0</v>
      </c>
      <c r="AX193" s="4" t="str">
        <f t="shared" si="55"/>
        <v>Data Extraction; Physical Systems; Backdoor Access; Remote Code Execution/Download; Data Damage</v>
      </c>
      <c r="AY193" s="4" t="str">
        <f t="shared" si="46"/>
        <v xml:space="preserve">Data Extraction; Physical Systems; Backdoor Access; Remote Code Execution/Download; Data Damage; </v>
      </c>
      <c r="AZ193" s="183">
        <v>1</v>
      </c>
      <c r="BA193" s="183">
        <v>1</v>
      </c>
      <c r="BB193" s="183">
        <v>1</v>
      </c>
      <c r="BC193" s="183">
        <v>0</v>
      </c>
      <c r="BD193" s="183">
        <v>1</v>
      </c>
      <c r="BE193" s="183">
        <v>0</v>
      </c>
      <c r="BF193" s="183">
        <v>0</v>
      </c>
      <c r="BG193" s="183">
        <v>0</v>
      </c>
      <c r="BH193" s="183">
        <v>1</v>
      </c>
      <c r="BI193" s="183">
        <v>0</v>
      </c>
      <c r="BJ193" s="4" t="s">
        <v>45</v>
      </c>
      <c r="BK193" s="4" t="s">
        <v>45</v>
      </c>
      <c r="BL193" s="154">
        <f t="shared" si="47"/>
        <v>2018</v>
      </c>
      <c r="BM193" s="155">
        <f t="shared" si="53"/>
        <v>1</v>
      </c>
      <c r="BN193" s="235">
        <v>2</v>
      </c>
      <c r="BO193" s="235">
        <v>5</v>
      </c>
      <c r="BP193" s="30">
        <f t="shared" si="54"/>
        <v>2</v>
      </c>
      <c r="BQ193" s="30">
        <v>0</v>
      </c>
    </row>
    <row r="194" spans="1:69" s="30" customFormat="1">
      <c r="A194" s="36">
        <v>43535</v>
      </c>
      <c r="B194" s="30" t="s">
        <v>578</v>
      </c>
      <c r="C194" s="42" t="s">
        <v>66</v>
      </c>
      <c r="D194" s="38" t="s">
        <v>579</v>
      </c>
      <c r="E194" s="68" t="s">
        <v>580</v>
      </c>
      <c r="F194" s="4" t="s">
        <v>581</v>
      </c>
      <c r="G194" s="4" t="s">
        <v>582</v>
      </c>
      <c r="H194" s="4" t="s">
        <v>583</v>
      </c>
      <c r="I194" s="156" t="str">
        <f t="shared" ref="I194:I257" si="57">LEFT(J194, LEN(J194)-2)</f>
        <v>3rd Party Application</v>
      </c>
      <c r="J194" s="4" t="str">
        <f t="shared" ref="J194:J257" si="58">_xlfn.CONCAT(IF(K194, _xlfn.CONCAT($K$1, ", "), ""), IF(L194, _xlfn.CONCAT($L$1, ", "), ""),IF(M194, _xlfn.CONCAT($M$1, ", "), ""),IF(N194, _xlfn.CONCAT($N$1, ", "), ""),IF(O194, _xlfn.CONCAT($O$1, ", "), ""),IF(P194, _xlfn.CONCAT($P$1, ", "), ""),IF(Q194, _xlfn.CONCAT($Q$1, ", "), ""))</f>
        <v xml:space="preserve">3rd Party Application, </v>
      </c>
      <c r="K194" s="182">
        <v>0</v>
      </c>
      <c r="L194" s="182">
        <v>0</v>
      </c>
      <c r="M194" s="182">
        <v>1</v>
      </c>
      <c r="N194" s="182">
        <v>0</v>
      </c>
      <c r="O194" s="182">
        <v>0</v>
      </c>
      <c r="P194" s="182">
        <v>0</v>
      </c>
      <c r="Q194" s="182">
        <v>0</v>
      </c>
      <c r="R194" s="4" t="str">
        <f t="shared" ref="R194:R257" si="59">LEFT(S194,LEN(S194)-2)</f>
        <v>Unknown, Other, or N/A</v>
      </c>
      <c r="S194" s="4" t="str">
        <f t="shared" ref="S194:S257" si="60">_xlfn.CONCAT(IF(T194,_xlfn.CONCAT($T$1,"; "),""),IF(U194,_xlfn.CONCAT($U$1,"; "),""),IF(V194,_xlfn.CONCAT($V$1,"; "),""),IF(W194,_xlfn.CONCAT($W$1,"; "),""),IF(X194,_xlfn.CONCAT($X$1,"; "),""),IF(Y194,_xlfn.CONCAT($Y$1,"; "),""),IF(Z194,_xlfn.CONCAT($Z$1,"; "),""))</f>
        <v xml:space="preserve">Unknown, Other, or N/A; </v>
      </c>
      <c r="T194" s="183">
        <v>0</v>
      </c>
      <c r="U194" s="183">
        <v>0</v>
      </c>
      <c r="V194" s="183">
        <v>0</v>
      </c>
      <c r="W194" s="183">
        <v>0</v>
      </c>
      <c r="X194" s="183">
        <v>0</v>
      </c>
      <c r="Y194" s="183">
        <v>0</v>
      </c>
      <c r="Z194" s="183">
        <v>1</v>
      </c>
      <c r="AA194" s="4" t="str">
        <f t="shared" ref="AA194:AA257" si="61">LEFT(AB194,LEN(AB194)-2)</f>
        <v>Hijacked Updates</v>
      </c>
      <c r="AB194" s="4" t="str">
        <f t="shared" ref="AB194:AB257" si="62">_xlfn.CONCAT(IF(AC194,_xlfn.CONCAT($AC$1,"; "),""),IF(AD194,_xlfn.CONCAT($AD$1,"; "),""),IF(AE194,_xlfn.CONCAT($AE$1,"; "),""),IF(AF194,_xlfn.CONCAT($AF$1,"; "),""),IF(AG194,_xlfn.CONCAT($AG$1,"; "),""),IF(AH194,_xlfn.CONCAT($AH$1,"; "),""),IF(AI194,_xlfn.CONCAT($AI$1,"; "),""), IF(AJ194,_xlfn.CONCAT($AJ$1,"; "),""), IF(AK194,_xlfn.CONCAT($AK$1,"; "),""), IF(AL194,_xlfn.CONCAT($AL$1,"; "),""), IF(AM194,_xlfn.CONCAT($AM$1,"; "),""), IF(AN194,_xlfn.CONCAT($AN$1,"; "),""))</f>
        <v xml:space="preserve">Hijacked Updates; </v>
      </c>
      <c r="AC194" s="183">
        <v>0</v>
      </c>
      <c r="AD194" s="183">
        <v>1</v>
      </c>
      <c r="AE194" s="183">
        <v>0</v>
      </c>
      <c r="AF194" s="183">
        <v>0</v>
      </c>
      <c r="AG194" s="183">
        <v>0</v>
      </c>
      <c r="AH194" s="183">
        <v>0</v>
      </c>
      <c r="AI194" s="183">
        <v>0</v>
      </c>
      <c r="AJ194" s="183">
        <v>0</v>
      </c>
      <c r="AK194" s="183">
        <v>0</v>
      </c>
      <c r="AL194" s="183">
        <v>0</v>
      </c>
      <c r="AM194" s="183">
        <v>0</v>
      </c>
      <c r="AN194" s="183">
        <v>0</v>
      </c>
      <c r="AO194" s="4" t="str">
        <f t="shared" ref="AO194:AO257" si="63">LEFT(AP194,LEN(AP194)-2)</f>
        <v>N/A</v>
      </c>
      <c r="AP194" s="30" t="str">
        <f t="shared" si="56"/>
        <v xml:space="preserve">N/A; </v>
      </c>
      <c r="AQ194" s="182">
        <v>0</v>
      </c>
      <c r="AR194" s="182">
        <v>0</v>
      </c>
      <c r="AS194" s="182">
        <v>0</v>
      </c>
      <c r="AT194" s="182">
        <v>0</v>
      </c>
      <c r="AU194" s="182">
        <v>0</v>
      </c>
      <c r="AV194" s="182">
        <v>0</v>
      </c>
      <c r="AW194" s="182">
        <v>1</v>
      </c>
      <c r="AX194" s="4" t="str">
        <f t="shared" si="55"/>
        <v>Data Extraction; Backdoor Access; Remote Code Execution/Download</v>
      </c>
      <c r="AY194" s="4" t="str">
        <f t="shared" ref="AY194:AY257" si="64">_xlfn.CONCAT(IF(AZ194,_xlfn.CONCAT($AZ$1,"; "),""),IF(BA194,_xlfn.CONCAT($BA$1,"; "),""),IF(BB194,_xlfn.CONCAT($BB$1,"; "),""),IF(BC194,_xlfn.CONCAT($BC$1,"; "),""),IF(BD194,_xlfn.CONCAT($BD$1,"; "),""),IF(BE194,_xlfn.CONCAT($BE$1,"; "),""),IF(BF194,_xlfn.CONCAT($BF$1,"; "),""), IF(BG194, _xlfn.CONCAT($BG$1, "; "), ""),  IF(BH194,_xlfn.CONCAT($BH$1,"; "),""), IF(BI194,_xlfn.CONCAT($BI$1,"; "),""))</f>
        <v xml:space="preserve">Data Extraction; Backdoor Access; Remote Code Execution/Download; </v>
      </c>
      <c r="AZ194" s="183">
        <v>1</v>
      </c>
      <c r="BA194" s="183">
        <v>0</v>
      </c>
      <c r="BB194" s="183">
        <v>1</v>
      </c>
      <c r="BC194" s="183">
        <v>0</v>
      </c>
      <c r="BD194" s="183">
        <v>1</v>
      </c>
      <c r="BE194" s="183">
        <v>0</v>
      </c>
      <c r="BF194" s="183">
        <v>0</v>
      </c>
      <c r="BG194" s="183">
        <v>0</v>
      </c>
      <c r="BH194" s="183">
        <v>0</v>
      </c>
      <c r="BI194" s="183">
        <v>0</v>
      </c>
      <c r="BJ194" s="4" t="s">
        <v>584</v>
      </c>
      <c r="BK194" s="4" t="s">
        <v>72</v>
      </c>
      <c r="BL194" s="154">
        <f t="shared" ref="BL194:BL251" si="65">YEAR(A194)</f>
        <v>2019</v>
      </c>
      <c r="BM194" s="155">
        <f t="shared" si="53"/>
        <v>1</v>
      </c>
      <c r="BN194" s="235">
        <v>2</v>
      </c>
      <c r="BO194" s="235">
        <v>2</v>
      </c>
      <c r="BP194" s="30">
        <f t="shared" si="54"/>
        <v>0</v>
      </c>
      <c r="BQ194" s="30">
        <v>0</v>
      </c>
    </row>
    <row r="195" spans="1:69" s="30" customFormat="1">
      <c r="A195" s="36">
        <v>43549</v>
      </c>
      <c r="B195" s="30" t="s">
        <v>594</v>
      </c>
      <c r="C195" s="42" t="s">
        <v>66</v>
      </c>
      <c r="D195" s="38" t="s">
        <v>595</v>
      </c>
      <c r="E195" s="68" t="s">
        <v>596</v>
      </c>
      <c r="F195" s="4" t="s">
        <v>597</v>
      </c>
      <c r="G195" s="4" t="s">
        <v>598</v>
      </c>
      <c r="H195" s="4" t="s">
        <v>599</v>
      </c>
      <c r="I195" s="156" t="str">
        <f t="shared" si="57"/>
        <v>1st Party OS/Applications</v>
      </c>
      <c r="J195" s="4" t="str">
        <f t="shared" si="58"/>
        <v xml:space="preserve">1st Party OS/Applications, </v>
      </c>
      <c r="K195" s="182">
        <v>1</v>
      </c>
      <c r="L195" s="182">
        <v>0</v>
      </c>
      <c r="M195" s="182">
        <v>0</v>
      </c>
      <c r="N195" s="182">
        <v>0</v>
      </c>
      <c r="O195" s="182">
        <v>0</v>
      </c>
      <c r="P195" s="182">
        <v>0</v>
      </c>
      <c r="Q195" s="182">
        <v>0</v>
      </c>
      <c r="R195" s="4" t="str">
        <f t="shared" si="59"/>
        <v>Stolen/Purchased Certificate</v>
      </c>
      <c r="S195" s="4" t="str">
        <f t="shared" si="60"/>
        <v xml:space="preserve">Stolen/Purchased Certificate; </v>
      </c>
      <c r="T195" s="183">
        <v>1</v>
      </c>
      <c r="U195" s="183">
        <v>0</v>
      </c>
      <c r="V195" s="183">
        <v>0</v>
      </c>
      <c r="W195" s="183">
        <v>0</v>
      </c>
      <c r="X195" s="183">
        <v>0</v>
      </c>
      <c r="Y195" s="183">
        <v>0</v>
      </c>
      <c r="Z195" s="183">
        <v>0</v>
      </c>
      <c r="AA195" s="4" t="str">
        <f t="shared" si="61"/>
        <v>Hijacked Updates</v>
      </c>
      <c r="AB195" s="4" t="str">
        <f t="shared" si="62"/>
        <v xml:space="preserve">Hijacked Updates; </v>
      </c>
      <c r="AC195" s="183">
        <v>0</v>
      </c>
      <c r="AD195" s="183">
        <v>1</v>
      </c>
      <c r="AE195" s="183">
        <v>0</v>
      </c>
      <c r="AF195" s="183">
        <v>0</v>
      </c>
      <c r="AG195" s="183">
        <v>0</v>
      </c>
      <c r="AH195" s="183">
        <v>0</v>
      </c>
      <c r="AI195" s="183">
        <v>0</v>
      </c>
      <c r="AJ195" s="183">
        <v>0</v>
      </c>
      <c r="AK195" s="183">
        <v>0</v>
      </c>
      <c r="AL195" s="183">
        <v>0</v>
      </c>
      <c r="AM195" s="183">
        <v>0</v>
      </c>
      <c r="AN195" s="183">
        <v>0</v>
      </c>
      <c r="AO195" s="4" t="str">
        <f t="shared" si="63"/>
        <v>N/A</v>
      </c>
      <c r="AP195" s="30" t="str">
        <f t="shared" si="56"/>
        <v xml:space="preserve">N/A; </v>
      </c>
      <c r="AQ195" s="182">
        <v>0</v>
      </c>
      <c r="AR195" s="182">
        <v>0</v>
      </c>
      <c r="AS195" s="182">
        <v>0</v>
      </c>
      <c r="AT195" s="182">
        <v>0</v>
      </c>
      <c r="AU195" s="182">
        <v>0</v>
      </c>
      <c r="AV195" s="182">
        <v>0</v>
      </c>
      <c r="AW195" s="182">
        <v>1</v>
      </c>
      <c r="AX195" s="4" t="str">
        <f t="shared" si="55"/>
        <v>Data Extraction; Backdoor Access; Remote Code Execution/Download; Unknown or Other</v>
      </c>
      <c r="AY195" s="4" t="str">
        <f t="shared" si="64"/>
        <v xml:space="preserve">Data Extraction; Backdoor Access; Remote Code Execution/Download; Unknown or Other; </v>
      </c>
      <c r="AZ195" s="183">
        <v>1</v>
      </c>
      <c r="BA195" s="183">
        <v>0</v>
      </c>
      <c r="BB195" s="183">
        <v>1</v>
      </c>
      <c r="BC195" s="183">
        <v>0</v>
      </c>
      <c r="BD195" s="183">
        <v>1</v>
      </c>
      <c r="BE195" s="183">
        <v>0</v>
      </c>
      <c r="BF195" s="183">
        <v>0</v>
      </c>
      <c r="BG195" s="183">
        <v>0</v>
      </c>
      <c r="BH195" s="183">
        <v>0</v>
      </c>
      <c r="BI195" s="183">
        <v>1</v>
      </c>
      <c r="BJ195" s="4" t="s">
        <v>600</v>
      </c>
      <c r="BK195" s="4" t="s">
        <v>72</v>
      </c>
      <c r="BL195" s="154">
        <f t="shared" si="65"/>
        <v>2019</v>
      </c>
      <c r="BM195" s="155">
        <f t="shared" si="53"/>
        <v>1</v>
      </c>
      <c r="BN195" s="235">
        <v>3</v>
      </c>
      <c r="BO195" s="235">
        <v>2</v>
      </c>
      <c r="BP195" s="30">
        <f t="shared" si="54"/>
        <v>0</v>
      </c>
      <c r="BQ195" s="30">
        <v>0</v>
      </c>
    </row>
    <row r="196" spans="1:69" s="30" customFormat="1">
      <c r="A196" s="36">
        <v>42960</v>
      </c>
      <c r="B196" s="30" t="s">
        <v>360</v>
      </c>
      <c r="C196" s="42" t="s">
        <v>66</v>
      </c>
      <c r="D196" s="38" t="s">
        <v>361</v>
      </c>
      <c r="E196" s="68" t="s">
        <v>362</v>
      </c>
      <c r="F196" s="4" t="s">
        <v>363</v>
      </c>
      <c r="G196" s="4" t="s">
        <v>122</v>
      </c>
      <c r="H196" s="4" t="s">
        <v>364</v>
      </c>
      <c r="I196" s="156" t="str">
        <f t="shared" si="57"/>
        <v>3rd Party Application</v>
      </c>
      <c r="J196" s="4" t="str">
        <f t="shared" si="58"/>
        <v xml:space="preserve">3rd Party Application, </v>
      </c>
      <c r="K196" s="182">
        <v>0</v>
      </c>
      <c r="L196" s="182">
        <v>0</v>
      </c>
      <c r="M196" s="182">
        <v>1</v>
      </c>
      <c r="N196" s="182">
        <v>0</v>
      </c>
      <c r="O196" s="182">
        <v>0</v>
      </c>
      <c r="P196" s="182">
        <v>0</v>
      </c>
      <c r="Q196" s="182">
        <v>0</v>
      </c>
      <c r="R196" s="4" t="str">
        <f t="shared" si="59"/>
        <v>Pre-signature Insertion; Account Access</v>
      </c>
      <c r="S196" s="4" t="str">
        <f t="shared" si="60"/>
        <v xml:space="preserve">Pre-signature Insertion; Account Access; </v>
      </c>
      <c r="T196" s="183">
        <v>0</v>
      </c>
      <c r="U196" s="183">
        <v>1</v>
      </c>
      <c r="V196" s="183">
        <v>0</v>
      </c>
      <c r="W196" s="183">
        <v>1</v>
      </c>
      <c r="X196" s="183">
        <v>0</v>
      </c>
      <c r="Y196" s="183">
        <v>0</v>
      </c>
      <c r="Z196" s="183">
        <v>0</v>
      </c>
      <c r="AA196" s="4" t="str">
        <f t="shared" si="61"/>
        <v>Hijacked Updates</v>
      </c>
      <c r="AB196" s="4" t="str">
        <f t="shared" si="62"/>
        <v xml:space="preserve">Hijacked Updates; </v>
      </c>
      <c r="AC196" s="183">
        <v>0</v>
      </c>
      <c r="AD196" s="183">
        <v>1</v>
      </c>
      <c r="AE196" s="183">
        <v>0</v>
      </c>
      <c r="AF196" s="183">
        <v>0</v>
      </c>
      <c r="AG196" s="183">
        <v>0</v>
      </c>
      <c r="AH196" s="183">
        <v>0</v>
      </c>
      <c r="AI196" s="183">
        <v>0</v>
      </c>
      <c r="AJ196" s="183">
        <v>0</v>
      </c>
      <c r="AK196" s="183">
        <v>0</v>
      </c>
      <c r="AL196" s="183">
        <v>0</v>
      </c>
      <c r="AM196" s="183">
        <v>0</v>
      </c>
      <c r="AN196" s="183">
        <v>0</v>
      </c>
      <c r="AO196" s="4" t="str">
        <f t="shared" si="63"/>
        <v>N/A</v>
      </c>
      <c r="AP196" s="30" t="str">
        <f t="shared" si="56"/>
        <v xml:space="preserve">N/A; </v>
      </c>
      <c r="AQ196" s="182">
        <v>0</v>
      </c>
      <c r="AR196" s="182">
        <v>0</v>
      </c>
      <c r="AS196" s="182">
        <v>0</v>
      </c>
      <c r="AT196" s="182">
        <v>0</v>
      </c>
      <c r="AU196" s="182">
        <v>0</v>
      </c>
      <c r="AV196" s="182">
        <v>0</v>
      </c>
      <c r="AW196" s="182">
        <v>1</v>
      </c>
      <c r="AX196" s="4" t="str">
        <f t="shared" si="55"/>
        <v>Data Extraction; Backdoor Access; Remote Code Execution/Download</v>
      </c>
      <c r="AY196" s="4" t="str">
        <f t="shared" si="64"/>
        <v xml:space="preserve">Data Extraction; Backdoor Access; Remote Code Execution/Download; </v>
      </c>
      <c r="AZ196" s="183">
        <v>1</v>
      </c>
      <c r="BA196" s="183">
        <v>0</v>
      </c>
      <c r="BB196" s="183">
        <v>1</v>
      </c>
      <c r="BC196" s="183">
        <v>0</v>
      </c>
      <c r="BD196" s="183">
        <v>1</v>
      </c>
      <c r="BE196" s="183">
        <v>0</v>
      </c>
      <c r="BF196" s="183">
        <v>0</v>
      </c>
      <c r="BG196" s="183">
        <v>0</v>
      </c>
      <c r="BH196" s="183">
        <v>0</v>
      </c>
      <c r="BI196" s="183">
        <v>0</v>
      </c>
      <c r="BJ196" s="4" t="s">
        <v>365</v>
      </c>
      <c r="BK196" s="4" t="s">
        <v>72</v>
      </c>
      <c r="BL196" s="154">
        <f t="shared" si="65"/>
        <v>2017</v>
      </c>
      <c r="BM196" s="155">
        <f t="shared" si="53"/>
        <v>1</v>
      </c>
      <c r="BN196" s="235">
        <v>3</v>
      </c>
      <c r="BO196" s="235">
        <v>2</v>
      </c>
      <c r="BP196" s="30">
        <f t="shared" si="54"/>
        <v>0</v>
      </c>
      <c r="BQ196" s="30">
        <v>0</v>
      </c>
    </row>
    <row r="197" spans="1:69" s="30" customFormat="1">
      <c r="A197" s="36">
        <v>43537</v>
      </c>
      <c r="B197" s="30" t="s">
        <v>585</v>
      </c>
      <c r="C197" s="42" t="s">
        <v>66</v>
      </c>
      <c r="D197" s="38" t="s">
        <v>586</v>
      </c>
      <c r="E197" s="68" t="s">
        <v>587</v>
      </c>
      <c r="F197" s="4" t="s">
        <v>588</v>
      </c>
      <c r="G197" s="4" t="s">
        <v>313</v>
      </c>
      <c r="H197" s="4" t="s">
        <v>85</v>
      </c>
      <c r="I197" s="156" t="str">
        <f t="shared" si="57"/>
        <v>3rd Party Application</v>
      </c>
      <c r="J197" s="4" t="str">
        <f t="shared" si="58"/>
        <v xml:space="preserve">3rd Party Application, </v>
      </c>
      <c r="K197" s="182">
        <v>0</v>
      </c>
      <c r="L197" s="182">
        <v>0</v>
      </c>
      <c r="M197" s="182">
        <v>1</v>
      </c>
      <c r="N197" s="182">
        <v>0</v>
      </c>
      <c r="O197" s="182">
        <v>0</v>
      </c>
      <c r="P197" s="182">
        <v>0</v>
      </c>
      <c r="Q197" s="182">
        <v>0</v>
      </c>
      <c r="R197" s="4" t="str">
        <f t="shared" si="59"/>
        <v>Pre-signature Insertion</v>
      </c>
      <c r="S197" s="4" t="str">
        <f t="shared" si="60"/>
        <v xml:space="preserve">Pre-signature Insertion; </v>
      </c>
      <c r="T197" s="183">
        <v>0</v>
      </c>
      <c r="U197" s="183">
        <v>1</v>
      </c>
      <c r="V197" s="183">
        <v>0</v>
      </c>
      <c r="W197" s="183">
        <v>0</v>
      </c>
      <c r="X197" s="183">
        <v>0</v>
      </c>
      <c r="Y197" s="183">
        <v>0</v>
      </c>
      <c r="Z197" s="183">
        <v>0</v>
      </c>
      <c r="AA197" s="4" t="str">
        <f t="shared" si="61"/>
        <v>Proprietary Application Store; Development Software</v>
      </c>
      <c r="AB197" s="4" t="str">
        <f t="shared" si="62"/>
        <v xml:space="preserve">Proprietary Application Store; Development Software; </v>
      </c>
      <c r="AC197" s="183">
        <v>0</v>
      </c>
      <c r="AD197" s="183">
        <v>0</v>
      </c>
      <c r="AE197" s="183">
        <v>1</v>
      </c>
      <c r="AF197" s="183">
        <v>0</v>
      </c>
      <c r="AG197" s="183">
        <v>0</v>
      </c>
      <c r="AH197" s="183">
        <v>0</v>
      </c>
      <c r="AI197" s="183">
        <v>0</v>
      </c>
      <c r="AJ197" s="183">
        <v>0</v>
      </c>
      <c r="AK197" s="183">
        <v>0</v>
      </c>
      <c r="AL197" s="183">
        <v>1</v>
      </c>
      <c r="AM197" s="183">
        <v>0</v>
      </c>
      <c r="AN197" s="183">
        <v>0</v>
      </c>
      <c r="AO197" s="4" t="str">
        <f t="shared" si="63"/>
        <v>N/A</v>
      </c>
      <c r="AP197" s="30" t="str">
        <f t="shared" si="56"/>
        <v xml:space="preserve">N/A; </v>
      </c>
      <c r="AQ197" s="182">
        <v>0</v>
      </c>
      <c r="AR197" s="182">
        <v>0</v>
      </c>
      <c r="AS197" s="182">
        <v>0</v>
      </c>
      <c r="AT197" s="182">
        <v>0</v>
      </c>
      <c r="AU197" s="182">
        <v>0</v>
      </c>
      <c r="AV197" s="182">
        <v>0</v>
      </c>
      <c r="AW197" s="182">
        <v>1</v>
      </c>
      <c r="AX197" s="4" t="str">
        <f t="shared" si="55"/>
        <v>Data Extraction; Remote Code Execution/Download; Adware</v>
      </c>
      <c r="AY197" s="4" t="str">
        <f t="shared" si="64"/>
        <v xml:space="preserve">Data Extraction; Remote Code Execution/Download; Adware; </v>
      </c>
      <c r="AZ197" s="183">
        <v>1</v>
      </c>
      <c r="BA197" s="183">
        <v>0</v>
      </c>
      <c r="BB197" s="183">
        <v>0</v>
      </c>
      <c r="BC197" s="183">
        <v>0</v>
      </c>
      <c r="BD197" s="183">
        <v>1</v>
      </c>
      <c r="BE197" s="183">
        <v>1</v>
      </c>
      <c r="BF197" s="183">
        <v>0</v>
      </c>
      <c r="BG197" s="183">
        <v>0</v>
      </c>
      <c r="BH197" s="183">
        <v>0</v>
      </c>
      <c r="BI197" s="183">
        <v>0</v>
      </c>
      <c r="BJ197" s="4" t="s">
        <v>589</v>
      </c>
      <c r="BK197" s="4" t="s">
        <v>86</v>
      </c>
      <c r="BL197" s="154">
        <f t="shared" si="65"/>
        <v>2019</v>
      </c>
      <c r="BM197" s="155">
        <f t="shared" si="53"/>
        <v>1</v>
      </c>
      <c r="BN197" s="235">
        <v>2</v>
      </c>
      <c r="BO197" s="235">
        <v>1</v>
      </c>
      <c r="BP197" s="30">
        <f t="shared" si="54"/>
        <v>1</v>
      </c>
      <c r="BQ197" s="30">
        <v>0</v>
      </c>
    </row>
    <row r="198" spans="1:69" s="30" customFormat="1">
      <c r="A198" s="37">
        <v>41456</v>
      </c>
      <c r="B198" s="30" t="s">
        <v>164</v>
      </c>
      <c r="C198" s="21" t="s">
        <v>66</v>
      </c>
      <c r="D198" s="38" t="s">
        <v>165</v>
      </c>
      <c r="E198" s="68" t="s">
        <v>166</v>
      </c>
      <c r="F198" s="4" t="s">
        <v>167</v>
      </c>
      <c r="G198" s="4" t="s">
        <v>122</v>
      </c>
      <c r="H198" s="4" t="s">
        <v>168</v>
      </c>
      <c r="I198" s="156" t="str">
        <f t="shared" si="57"/>
        <v>3rd Party Application</v>
      </c>
      <c r="J198" s="4" t="str">
        <f t="shared" si="58"/>
        <v xml:space="preserve">3rd Party Application, </v>
      </c>
      <c r="K198" s="182">
        <v>0</v>
      </c>
      <c r="L198" s="182">
        <v>0</v>
      </c>
      <c r="M198" s="182">
        <v>1</v>
      </c>
      <c r="N198" s="182">
        <v>0</v>
      </c>
      <c r="O198" s="182">
        <v>0</v>
      </c>
      <c r="P198" s="182">
        <v>0</v>
      </c>
      <c r="Q198" s="182">
        <v>0</v>
      </c>
      <c r="R198" s="4" t="str">
        <f t="shared" si="59"/>
        <v>Unknown, Other, or N/A</v>
      </c>
      <c r="S198" s="4" t="str">
        <f t="shared" si="60"/>
        <v xml:space="preserve">Unknown, Other, or N/A; </v>
      </c>
      <c r="T198" s="183">
        <v>0</v>
      </c>
      <c r="U198" s="183">
        <v>0</v>
      </c>
      <c r="V198" s="183">
        <v>0</v>
      </c>
      <c r="W198" s="183">
        <v>0</v>
      </c>
      <c r="X198" s="183">
        <v>0</v>
      </c>
      <c r="Y198" s="183">
        <v>0</v>
      </c>
      <c r="Z198" s="183">
        <v>1</v>
      </c>
      <c r="AA198" s="4" t="str">
        <f t="shared" si="61"/>
        <v>Hijacked Updates</v>
      </c>
      <c r="AB198" s="4" t="str">
        <f t="shared" si="62"/>
        <v xml:space="preserve">Hijacked Updates; </v>
      </c>
      <c r="AC198" s="183">
        <v>0</v>
      </c>
      <c r="AD198" s="183">
        <v>1</v>
      </c>
      <c r="AE198" s="183">
        <v>0</v>
      </c>
      <c r="AF198" s="183">
        <v>0</v>
      </c>
      <c r="AG198" s="183">
        <v>0</v>
      </c>
      <c r="AH198" s="183">
        <v>0</v>
      </c>
      <c r="AI198" s="183">
        <v>0</v>
      </c>
      <c r="AJ198" s="183">
        <v>0</v>
      </c>
      <c r="AK198" s="183">
        <v>0</v>
      </c>
      <c r="AL198" s="183">
        <v>0</v>
      </c>
      <c r="AM198" s="183">
        <v>0</v>
      </c>
      <c r="AN198" s="183">
        <v>0</v>
      </c>
      <c r="AO198" s="4" t="str">
        <f t="shared" si="63"/>
        <v>N/A</v>
      </c>
      <c r="AP198" s="30" t="str">
        <f t="shared" si="56"/>
        <v xml:space="preserve">N/A; </v>
      </c>
      <c r="AQ198" s="182">
        <v>0</v>
      </c>
      <c r="AR198" s="182">
        <v>0</v>
      </c>
      <c r="AS198" s="182">
        <v>0</v>
      </c>
      <c r="AT198" s="182">
        <v>0</v>
      </c>
      <c r="AU198" s="182">
        <v>0</v>
      </c>
      <c r="AV198" s="182">
        <v>0</v>
      </c>
      <c r="AW198" s="182">
        <v>1</v>
      </c>
      <c r="AX198" s="4" t="str">
        <f t="shared" si="55"/>
        <v>Remote Code Execution/Download; Establish BotNet</v>
      </c>
      <c r="AY198" s="4" t="str">
        <f t="shared" si="64"/>
        <v xml:space="preserve">Remote Code Execution/Download; Establish BotNet; </v>
      </c>
      <c r="AZ198" s="183">
        <v>0</v>
      </c>
      <c r="BA198" s="183">
        <v>0</v>
      </c>
      <c r="BB198" s="183">
        <v>0</v>
      </c>
      <c r="BC198" s="183">
        <v>0</v>
      </c>
      <c r="BD198" s="183">
        <v>1</v>
      </c>
      <c r="BE198" s="183">
        <v>0</v>
      </c>
      <c r="BF198" s="183">
        <v>0</v>
      </c>
      <c r="BG198" s="183">
        <v>1</v>
      </c>
      <c r="BH198" s="183">
        <v>0</v>
      </c>
      <c r="BI198" s="183">
        <v>0</v>
      </c>
      <c r="BJ198" s="4" t="s">
        <v>169</v>
      </c>
      <c r="BK198" s="4" t="s">
        <v>79</v>
      </c>
      <c r="BL198" s="154">
        <f t="shared" si="65"/>
        <v>2013</v>
      </c>
      <c r="BM198" s="155">
        <f t="shared" si="53"/>
        <v>1</v>
      </c>
      <c r="BN198" s="235">
        <v>3</v>
      </c>
      <c r="BO198" s="235">
        <v>2</v>
      </c>
      <c r="BP198" s="30">
        <f t="shared" si="54"/>
        <v>0</v>
      </c>
      <c r="BQ198" s="30">
        <v>0</v>
      </c>
    </row>
    <row r="199" spans="1:69" s="30" customFormat="1">
      <c r="A199" s="37">
        <v>40695</v>
      </c>
      <c r="B199" s="30" t="s">
        <v>98</v>
      </c>
      <c r="C199" s="21" t="s">
        <v>66</v>
      </c>
      <c r="D199" s="38" t="s">
        <v>99</v>
      </c>
      <c r="E199" s="76" t="s">
        <v>100</v>
      </c>
      <c r="F199" s="4" t="s">
        <v>101</v>
      </c>
      <c r="G199" s="4" t="s">
        <v>102</v>
      </c>
      <c r="H199" s="4" t="s">
        <v>103</v>
      </c>
      <c r="I199" s="156" t="str">
        <f t="shared" si="57"/>
        <v>3rd Party Application</v>
      </c>
      <c r="J199" s="4" t="str">
        <f t="shared" si="58"/>
        <v xml:space="preserve">3rd Party Application, </v>
      </c>
      <c r="K199" s="182">
        <v>0</v>
      </c>
      <c r="L199" s="182">
        <v>0</v>
      </c>
      <c r="M199" s="182">
        <v>1</v>
      </c>
      <c r="N199" s="182">
        <v>0</v>
      </c>
      <c r="O199" s="182">
        <v>0</v>
      </c>
      <c r="P199" s="182">
        <v>0</v>
      </c>
      <c r="Q199" s="182">
        <v>0</v>
      </c>
      <c r="R199" s="4" t="str">
        <f t="shared" si="59"/>
        <v>Stolen/Purchased Certificate</v>
      </c>
      <c r="S199" s="4" t="str">
        <f t="shared" si="60"/>
        <v xml:space="preserve">Stolen/Purchased Certificate; </v>
      </c>
      <c r="T199" s="183">
        <v>1</v>
      </c>
      <c r="U199" s="183">
        <v>0</v>
      </c>
      <c r="V199" s="183">
        <v>0</v>
      </c>
      <c r="W199" s="183">
        <v>0</v>
      </c>
      <c r="X199" s="183">
        <v>0</v>
      </c>
      <c r="Y199" s="183">
        <v>0</v>
      </c>
      <c r="Z199" s="183">
        <v>0</v>
      </c>
      <c r="AA199" s="4" t="str">
        <f t="shared" si="61"/>
        <v>Hijacked Updates; Supply Chain Service Provider</v>
      </c>
      <c r="AB199" s="4" t="str">
        <f t="shared" si="62"/>
        <v xml:space="preserve">Hijacked Updates; Supply Chain Service Provider; </v>
      </c>
      <c r="AC199" s="183">
        <v>0</v>
      </c>
      <c r="AD199" s="183">
        <v>1</v>
      </c>
      <c r="AE199" s="183">
        <v>0</v>
      </c>
      <c r="AF199" s="183">
        <v>0</v>
      </c>
      <c r="AG199" s="183">
        <v>0</v>
      </c>
      <c r="AH199" s="183">
        <v>0</v>
      </c>
      <c r="AI199" s="183">
        <v>0</v>
      </c>
      <c r="AJ199" s="183">
        <v>0</v>
      </c>
      <c r="AK199" s="183">
        <v>0</v>
      </c>
      <c r="AL199" s="183">
        <v>0</v>
      </c>
      <c r="AM199" s="183">
        <v>1</v>
      </c>
      <c r="AN199" s="183">
        <v>0</v>
      </c>
      <c r="AO199" s="4" t="str">
        <f t="shared" si="63"/>
        <v>N/A</v>
      </c>
      <c r="AP199" s="30" t="str">
        <f t="shared" si="56"/>
        <v xml:space="preserve">N/A; </v>
      </c>
      <c r="AQ199" s="182">
        <v>0</v>
      </c>
      <c r="AR199" s="182">
        <v>0</v>
      </c>
      <c r="AS199" s="182">
        <v>0</v>
      </c>
      <c r="AT199" s="182">
        <v>0</v>
      </c>
      <c r="AU199" s="182">
        <v>0</v>
      </c>
      <c r="AV199" s="182">
        <v>0</v>
      </c>
      <c r="AW199" s="182">
        <v>1</v>
      </c>
      <c r="AX199" s="4" t="str">
        <f t="shared" si="55"/>
        <v>Data Extraction; Backdoor Access; Remote Code Execution/Download</v>
      </c>
      <c r="AY199" s="4" t="str">
        <f t="shared" si="64"/>
        <v xml:space="preserve">Data Extraction; Backdoor Access; Remote Code Execution/Download; </v>
      </c>
      <c r="AZ199" s="183">
        <v>1</v>
      </c>
      <c r="BA199" s="183">
        <v>0</v>
      </c>
      <c r="BB199" s="183">
        <v>1</v>
      </c>
      <c r="BC199" s="183">
        <v>0</v>
      </c>
      <c r="BD199" s="183">
        <v>1</v>
      </c>
      <c r="BE199" s="183">
        <v>0</v>
      </c>
      <c r="BF199" s="183">
        <v>0</v>
      </c>
      <c r="BG199" s="183">
        <v>0</v>
      </c>
      <c r="BH199" s="183">
        <v>0</v>
      </c>
      <c r="BI199" s="183">
        <v>0</v>
      </c>
      <c r="BJ199" s="4" t="s">
        <v>104</v>
      </c>
      <c r="BK199" s="4" t="s">
        <v>72</v>
      </c>
      <c r="BL199" s="154">
        <f t="shared" si="65"/>
        <v>2011</v>
      </c>
      <c r="BM199" s="155">
        <f t="shared" si="53"/>
        <v>1</v>
      </c>
      <c r="BN199" s="235">
        <v>3</v>
      </c>
      <c r="BO199" s="235">
        <v>2</v>
      </c>
      <c r="BP199" s="30">
        <f t="shared" si="54"/>
        <v>0</v>
      </c>
      <c r="BQ199" s="30">
        <v>0</v>
      </c>
    </row>
    <row r="200" spans="1:69" s="30" customFormat="1">
      <c r="A200" s="36">
        <v>42994</v>
      </c>
      <c r="B200" s="30" t="s">
        <v>377</v>
      </c>
      <c r="C200" s="44" t="s">
        <v>66</v>
      </c>
      <c r="D200" s="38" t="s">
        <v>378</v>
      </c>
      <c r="E200" s="73" t="s">
        <v>379</v>
      </c>
      <c r="F200" s="4" t="s">
        <v>296</v>
      </c>
      <c r="G200" s="4" t="s">
        <v>380</v>
      </c>
      <c r="H200" s="4" t="s">
        <v>290</v>
      </c>
      <c r="I200" s="156" t="str">
        <f t="shared" si="57"/>
        <v>OSS, Attacker Application</v>
      </c>
      <c r="J200" s="4" t="str">
        <f t="shared" si="58"/>
        <v xml:space="preserve">OSS, Attacker Application, </v>
      </c>
      <c r="K200" s="182">
        <v>0</v>
      </c>
      <c r="L200" s="182">
        <v>0</v>
      </c>
      <c r="M200" s="182">
        <v>0</v>
      </c>
      <c r="N200" s="182">
        <v>0</v>
      </c>
      <c r="O200" s="182">
        <v>1</v>
      </c>
      <c r="P200" s="182">
        <v>1</v>
      </c>
      <c r="Q200" s="182">
        <v>0</v>
      </c>
      <c r="R200" s="4" t="str">
        <f t="shared" si="59"/>
        <v>Self-signed/Unsigned</v>
      </c>
      <c r="S200" s="4" t="str">
        <f t="shared" si="60"/>
        <v xml:space="preserve">Self-signed/Unsigned; </v>
      </c>
      <c r="T200" s="183">
        <v>0</v>
      </c>
      <c r="U200" s="183">
        <v>0</v>
      </c>
      <c r="V200" s="183">
        <v>0</v>
      </c>
      <c r="W200" s="183">
        <v>0</v>
      </c>
      <c r="X200" s="183">
        <v>1</v>
      </c>
      <c r="Y200" s="183">
        <v>0</v>
      </c>
      <c r="Z200" s="183">
        <v>0</v>
      </c>
      <c r="AA200" s="4" t="str">
        <f t="shared" si="61"/>
        <v>Typosquatting; Open Source Dependency</v>
      </c>
      <c r="AB200" s="4" t="str">
        <f t="shared" si="62"/>
        <v xml:space="preserve">Typosquatting; Open Source Dependency; </v>
      </c>
      <c r="AC200" s="183">
        <v>1</v>
      </c>
      <c r="AD200" s="183">
        <v>0</v>
      </c>
      <c r="AE200" s="183">
        <v>0</v>
      </c>
      <c r="AF200" s="183">
        <v>0</v>
      </c>
      <c r="AG200" s="183">
        <v>1</v>
      </c>
      <c r="AH200" s="183">
        <v>0</v>
      </c>
      <c r="AI200" s="183">
        <v>0</v>
      </c>
      <c r="AJ200" s="183">
        <v>0</v>
      </c>
      <c r="AK200" s="183">
        <v>0</v>
      </c>
      <c r="AL200" s="183">
        <v>0</v>
      </c>
      <c r="AM200" s="183">
        <v>0</v>
      </c>
      <c r="AN200" s="183">
        <v>0</v>
      </c>
      <c r="AO200" s="4" t="str">
        <f t="shared" si="63"/>
        <v>N/A</v>
      </c>
      <c r="AP200" s="30" t="str">
        <f t="shared" si="56"/>
        <v xml:space="preserve">N/A; </v>
      </c>
      <c r="AQ200" s="182">
        <v>0</v>
      </c>
      <c r="AR200" s="182">
        <v>0</v>
      </c>
      <c r="AS200" s="182">
        <v>0</v>
      </c>
      <c r="AT200" s="182">
        <v>0</v>
      </c>
      <c r="AU200" s="182">
        <v>0</v>
      </c>
      <c r="AV200" s="182">
        <v>0</v>
      </c>
      <c r="AW200" s="182">
        <v>1</v>
      </c>
      <c r="AX200" s="4" t="str">
        <f t="shared" si="55"/>
        <v>Data Extraction</v>
      </c>
      <c r="AY200" s="4" t="str">
        <f t="shared" si="64"/>
        <v xml:space="preserve">Data Extraction; </v>
      </c>
      <c r="AZ200" s="183">
        <v>1</v>
      </c>
      <c r="BA200" s="183">
        <v>0</v>
      </c>
      <c r="BB200" s="183">
        <v>0</v>
      </c>
      <c r="BC200" s="183">
        <v>0</v>
      </c>
      <c r="BD200" s="183">
        <v>0</v>
      </c>
      <c r="BE200" s="183">
        <v>0</v>
      </c>
      <c r="BF200" s="183">
        <v>0</v>
      </c>
      <c r="BG200" s="183">
        <v>0</v>
      </c>
      <c r="BH200" s="183">
        <v>0</v>
      </c>
      <c r="BI200" s="183">
        <v>0</v>
      </c>
      <c r="BJ200" s="4" t="s">
        <v>79</v>
      </c>
      <c r="BK200" s="4" t="s">
        <v>79</v>
      </c>
      <c r="BL200" s="154">
        <f t="shared" si="65"/>
        <v>2017</v>
      </c>
      <c r="BM200" s="155">
        <f t="shared" si="53"/>
        <v>0</v>
      </c>
      <c r="BN200" s="235">
        <v>2</v>
      </c>
      <c r="BO200" s="235">
        <v>1</v>
      </c>
      <c r="BP200" s="30">
        <f t="shared" si="54"/>
        <v>0</v>
      </c>
      <c r="BQ200" s="30">
        <v>0</v>
      </c>
    </row>
    <row r="201" spans="1:69" s="30" customFormat="1">
      <c r="A201" s="37">
        <v>43531</v>
      </c>
      <c r="B201" s="30" t="s">
        <v>567</v>
      </c>
      <c r="C201" s="21" t="s">
        <v>66</v>
      </c>
      <c r="D201" s="38" t="s">
        <v>568</v>
      </c>
      <c r="E201" s="76" t="s">
        <v>569</v>
      </c>
      <c r="F201" s="4" t="s">
        <v>570</v>
      </c>
      <c r="G201" s="4" t="s">
        <v>418</v>
      </c>
      <c r="H201" s="4" t="s">
        <v>571</v>
      </c>
      <c r="I201" s="156" t="str">
        <f t="shared" si="57"/>
        <v>OSS, Attacker Application</v>
      </c>
      <c r="J201" s="4" t="str">
        <f t="shared" si="58"/>
        <v xml:space="preserve">OSS, Attacker Application, </v>
      </c>
      <c r="K201" s="182">
        <v>0</v>
      </c>
      <c r="L201" s="182">
        <v>0</v>
      </c>
      <c r="M201" s="182">
        <v>0</v>
      </c>
      <c r="N201" s="182">
        <v>0</v>
      </c>
      <c r="O201" s="182">
        <v>1</v>
      </c>
      <c r="P201" s="182">
        <v>1</v>
      </c>
      <c r="Q201" s="182">
        <v>0</v>
      </c>
      <c r="R201" s="4" t="str">
        <f t="shared" si="59"/>
        <v>Self-signed/Unsigned</v>
      </c>
      <c r="S201" s="4" t="str">
        <f t="shared" si="60"/>
        <v xml:space="preserve">Self-signed/Unsigned; </v>
      </c>
      <c r="T201" s="183">
        <v>0</v>
      </c>
      <c r="U201" s="183">
        <v>0</v>
      </c>
      <c r="V201" s="183">
        <v>0</v>
      </c>
      <c r="W201" s="183">
        <v>0</v>
      </c>
      <c r="X201" s="183">
        <v>1</v>
      </c>
      <c r="Y201" s="183">
        <v>0</v>
      </c>
      <c r="Z201" s="183">
        <v>0</v>
      </c>
      <c r="AA201" s="4" t="str">
        <f t="shared" si="61"/>
        <v>Open Source Dependency</v>
      </c>
      <c r="AB201" s="4" t="str">
        <f t="shared" si="62"/>
        <v xml:space="preserve">Open Source Dependency; </v>
      </c>
      <c r="AC201" s="183">
        <v>0</v>
      </c>
      <c r="AD201" s="183">
        <v>0</v>
      </c>
      <c r="AE201" s="183">
        <v>0</v>
      </c>
      <c r="AF201" s="183">
        <v>0</v>
      </c>
      <c r="AG201" s="183">
        <v>1</v>
      </c>
      <c r="AH201" s="183">
        <v>0</v>
      </c>
      <c r="AI201" s="183">
        <v>0</v>
      </c>
      <c r="AJ201" s="183">
        <v>0</v>
      </c>
      <c r="AK201" s="183">
        <v>0</v>
      </c>
      <c r="AL201" s="183">
        <v>0</v>
      </c>
      <c r="AM201" s="183">
        <v>0</v>
      </c>
      <c r="AN201" s="183">
        <v>0</v>
      </c>
      <c r="AO201" s="4" t="str">
        <f t="shared" si="63"/>
        <v>N/A</v>
      </c>
      <c r="AP201" s="30" t="str">
        <f t="shared" si="56"/>
        <v xml:space="preserve">N/A; </v>
      </c>
      <c r="AQ201" s="182">
        <v>0</v>
      </c>
      <c r="AR201" s="182">
        <v>0</v>
      </c>
      <c r="AS201" s="182">
        <v>0</v>
      </c>
      <c r="AT201" s="182">
        <v>0</v>
      </c>
      <c r="AU201" s="182">
        <v>0</v>
      </c>
      <c r="AV201" s="182">
        <v>0</v>
      </c>
      <c r="AW201" s="182">
        <v>1</v>
      </c>
      <c r="AX201" s="4" t="str">
        <f t="shared" si="55"/>
        <v>Data Extraction; Backdoor Access; Remote Code Execution/Download; Establish BotNet</v>
      </c>
      <c r="AY201" s="4" t="str">
        <f t="shared" si="64"/>
        <v xml:space="preserve">Data Extraction; Backdoor Access; Remote Code Execution/Download; Establish BotNet; </v>
      </c>
      <c r="AZ201" s="183">
        <v>1</v>
      </c>
      <c r="BA201" s="183">
        <v>0</v>
      </c>
      <c r="BB201" s="183">
        <v>1</v>
      </c>
      <c r="BC201" s="183">
        <v>0</v>
      </c>
      <c r="BD201" s="183">
        <v>1</v>
      </c>
      <c r="BE201" s="183">
        <v>0</v>
      </c>
      <c r="BF201" s="183">
        <v>0</v>
      </c>
      <c r="BG201" s="183">
        <v>1</v>
      </c>
      <c r="BH201" s="183">
        <v>0</v>
      </c>
      <c r="BI201" s="183">
        <v>0</v>
      </c>
      <c r="BJ201" s="4" t="s">
        <v>79</v>
      </c>
      <c r="BK201" s="4" t="s">
        <v>86</v>
      </c>
      <c r="BL201" s="154">
        <f t="shared" si="65"/>
        <v>2019</v>
      </c>
      <c r="BM201" s="155">
        <f t="shared" si="53"/>
        <v>0</v>
      </c>
      <c r="BN201" s="235">
        <v>2</v>
      </c>
      <c r="BO201" s="235">
        <v>1</v>
      </c>
      <c r="BP201" s="30">
        <f t="shared" si="54"/>
        <v>0</v>
      </c>
      <c r="BQ201" s="30">
        <v>0</v>
      </c>
    </row>
    <row r="202" spans="1:69" s="30" customFormat="1" ht="16">
      <c r="A202" s="80">
        <v>44867</v>
      </c>
      <c r="B202" s="135" t="s">
        <v>1280</v>
      </c>
      <c r="C202" t="s">
        <v>66</v>
      </c>
      <c r="D202" s="145" t="s">
        <v>1823</v>
      </c>
      <c r="E202" s="159" t="s">
        <v>1281</v>
      </c>
      <c r="F202" t="s">
        <v>1282</v>
      </c>
      <c r="G202" t="s">
        <v>1283</v>
      </c>
      <c r="H202" t="s">
        <v>1284</v>
      </c>
      <c r="I202" s="156" t="str">
        <f t="shared" si="57"/>
        <v>3rd Party Application</v>
      </c>
      <c r="J202" s="4" t="str">
        <f t="shared" si="58"/>
        <v xml:space="preserve">3rd Party Application, </v>
      </c>
      <c r="K202" s="182">
        <v>0</v>
      </c>
      <c r="L202" s="182">
        <v>0</v>
      </c>
      <c r="M202" s="182">
        <v>1</v>
      </c>
      <c r="N202" s="182">
        <v>0</v>
      </c>
      <c r="O202" s="182">
        <v>0</v>
      </c>
      <c r="P202" s="182">
        <v>0</v>
      </c>
      <c r="Q202" s="182">
        <v>0</v>
      </c>
      <c r="R202" s="4" t="str">
        <f t="shared" si="59"/>
        <v>Unknown, Other, or N/A</v>
      </c>
      <c r="S202" s="4" t="str">
        <f t="shared" si="60"/>
        <v xml:space="preserve">Unknown, Other, or N/A; </v>
      </c>
      <c r="T202" s="182">
        <v>0</v>
      </c>
      <c r="U202" s="182">
        <v>0</v>
      </c>
      <c r="V202" s="182">
        <v>0</v>
      </c>
      <c r="W202" s="182">
        <v>0</v>
      </c>
      <c r="X202" s="182">
        <v>0</v>
      </c>
      <c r="Y202" s="182">
        <v>0</v>
      </c>
      <c r="Z202" s="182">
        <v>1</v>
      </c>
      <c r="AA202" s="4" t="str">
        <f t="shared" si="61"/>
        <v>Direct Download; Supply Chain Service Provider</v>
      </c>
      <c r="AB202" s="4" t="str">
        <f t="shared" si="62"/>
        <v xml:space="preserve">Direct Download; Supply Chain Service Provider; </v>
      </c>
      <c r="AC202" s="182">
        <v>0</v>
      </c>
      <c r="AD202" s="182">
        <v>0</v>
      </c>
      <c r="AE202" s="182">
        <v>0</v>
      </c>
      <c r="AF202" s="182">
        <v>0</v>
      </c>
      <c r="AG202" s="182">
        <v>0</v>
      </c>
      <c r="AH202" s="182">
        <v>0</v>
      </c>
      <c r="AI202" s="182">
        <v>0</v>
      </c>
      <c r="AJ202" s="182">
        <v>1</v>
      </c>
      <c r="AK202" s="182">
        <v>0</v>
      </c>
      <c r="AL202" s="182">
        <v>0</v>
      </c>
      <c r="AM202" s="182">
        <v>1</v>
      </c>
      <c r="AN202" s="182">
        <v>0</v>
      </c>
      <c r="AO202" s="4" t="str">
        <f t="shared" si="63"/>
        <v>N/A</v>
      </c>
      <c r="AP202" s="30" t="str">
        <f t="shared" si="56"/>
        <v xml:space="preserve">N/A; </v>
      </c>
      <c r="AQ202" s="182">
        <v>0</v>
      </c>
      <c r="AR202" s="182">
        <v>0</v>
      </c>
      <c r="AS202" s="182">
        <v>0</v>
      </c>
      <c r="AT202" s="182">
        <v>0</v>
      </c>
      <c r="AU202" s="182">
        <v>0</v>
      </c>
      <c r="AV202" s="182">
        <v>0</v>
      </c>
      <c r="AW202" s="182">
        <v>1</v>
      </c>
      <c r="AX202" s="4" t="str">
        <f t="shared" si="55"/>
        <v>Backdoor Access; Remote Code Execution/Download</v>
      </c>
      <c r="AY202" s="4" t="str">
        <f t="shared" si="64"/>
        <v xml:space="preserve">Backdoor Access; Remote Code Execution/Download; </v>
      </c>
      <c r="AZ202" s="182">
        <v>0</v>
      </c>
      <c r="BA202" s="182">
        <v>0</v>
      </c>
      <c r="BB202" s="182">
        <v>1</v>
      </c>
      <c r="BC202" s="182">
        <v>0</v>
      </c>
      <c r="BD202" s="182">
        <v>1</v>
      </c>
      <c r="BE202" s="182">
        <v>0</v>
      </c>
      <c r="BF202" s="182">
        <v>0</v>
      </c>
      <c r="BG202" s="182">
        <v>0</v>
      </c>
      <c r="BH202" s="182">
        <v>0</v>
      </c>
      <c r="BI202" s="182">
        <v>0</v>
      </c>
      <c r="BJ202" t="s">
        <v>1285</v>
      </c>
      <c r="BK202" t="s">
        <v>79</v>
      </c>
      <c r="BL202" s="154">
        <f t="shared" si="65"/>
        <v>2022</v>
      </c>
      <c r="BM202" s="155">
        <f t="shared" si="53"/>
        <v>1</v>
      </c>
      <c r="BN202" s="238">
        <v>3</v>
      </c>
      <c r="BO202" s="238">
        <v>2</v>
      </c>
      <c r="BP202" s="30">
        <f t="shared" si="54"/>
        <v>0</v>
      </c>
      <c r="BQ202" s="30">
        <v>5</v>
      </c>
    </row>
    <row r="203" spans="1:69">
      <c r="A203" s="36">
        <v>42395</v>
      </c>
      <c r="B203" s="30" t="s">
        <v>268</v>
      </c>
      <c r="C203" s="42" t="s">
        <v>112</v>
      </c>
      <c r="D203" s="38" t="s">
        <v>269</v>
      </c>
      <c r="E203" s="78" t="s">
        <v>270</v>
      </c>
      <c r="F203" s="4" t="s">
        <v>271</v>
      </c>
      <c r="G203" s="4" t="s">
        <v>271</v>
      </c>
      <c r="H203" s="4" t="s">
        <v>272</v>
      </c>
      <c r="I203" s="156" t="str">
        <f t="shared" si="57"/>
        <v>1st Party OS/Applications</v>
      </c>
      <c r="J203" s="4" t="str">
        <f t="shared" si="58"/>
        <v xml:space="preserve">1st Party OS/Applications, </v>
      </c>
      <c r="K203" s="182">
        <v>1</v>
      </c>
      <c r="L203" s="182">
        <v>0</v>
      </c>
      <c r="M203" s="182">
        <v>0</v>
      </c>
      <c r="N203" s="182">
        <v>0</v>
      </c>
      <c r="O203" s="182">
        <v>0</v>
      </c>
      <c r="P203" s="182">
        <v>0</v>
      </c>
      <c r="Q203" s="182">
        <v>0</v>
      </c>
      <c r="R203" s="4" t="str">
        <f t="shared" si="59"/>
        <v>Unknown, Other, or N/A</v>
      </c>
      <c r="S203" s="4" t="str">
        <f t="shared" si="60"/>
        <v xml:space="preserve">Unknown, Other, or N/A; </v>
      </c>
      <c r="T203" s="183">
        <v>0</v>
      </c>
      <c r="U203" s="183">
        <v>0</v>
      </c>
      <c r="V203" s="183">
        <v>0</v>
      </c>
      <c r="W203" s="183">
        <v>0</v>
      </c>
      <c r="X203" s="183">
        <v>0</v>
      </c>
      <c r="Y203" s="183">
        <v>0</v>
      </c>
      <c r="Z203" s="183">
        <v>1</v>
      </c>
      <c r="AA203" s="4" t="str">
        <f t="shared" si="61"/>
        <v>Direct Download; Supply Chain Service Provider</v>
      </c>
      <c r="AB203" s="4" t="str">
        <f t="shared" si="62"/>
        <v xml:space="preserve">Direct Download; Supply Chain Service Provider; </v>
      </c>
      <c r="AC203" s="183">
        <v>0</v>
      </c>
      <c r="AD203" s="183">
        <v>0</v>
      </c>
      <c r="AE203" s="183">
        <v>0</v>
      </c>
      <c r="AF203" s="183">
        <v>0</v>
      </c>
      <c r="AG203" s="183">
        <v>0</v>
      </c>
      <c r="AH203" s="183">
        <v>0</v>
      </c>
      <c r="AI203" s="183">
        <v>0</v>
      </c>
      <c r="AJ203" s="183">
        <v>1</v>
      </c>
      <c r="AK203" s="183">
        <v>0</v>
      </c>
      <c r="AL203" s="183">
        <v>0</v>
      </c>
      <c r="AM203" s="183">
        <v>1</v>
      </c>
      <c r="AN203" s="183">
        <v>0</v>
      </c>
      <c r="AO203" s="4" t="str">
        <f t="shared" si="63"/>
        <v>Firmware Editing; Code Injection</v>
      </c>
      <c r="AP203" s="30" t="str">
        <f t="shared" si="56"/>
        <v xml:space="preserve">Firmware Editing; Code Injection; </v>
      </c>
      <c r="AQ203" s="182">
        <v>0</v>
      </c>
      <c r="AR203" s="182">
        <v>0</v>
      </c>
      <c r="AS203" s="182">
        <v>0</v>
      </c>
      <c r="AT203" s="182">
        <v>1</v>
      </c>
      <c r="AU203" s="182">
        <v>0</v>
      </c>
      <c r="AV203" s="182">
        <v>1</v>
      </c>
      <c r="AW203" s="182">
        <v>0</v>
      </c>
      <c r="AX203" s="4" t="str">
        <f t="shared" si="55"/>
        <v>Physical Systems; Backdoor Access; Remote Code Execution/Download</v>
      </c>
      <c r="AY203" s="4" t="str">
        <f t="shared" si="64"/>
        <v xml:space="preserve">Physical Systems; Backdoor Access; Remote Code Execution/Download; </v>
      </c>
      <c r="AZ203" s="183">
        <v>0</v>
      </c>
      <c r="BA203" s="183">
        <v>1</v>
      </c>
      <c r="BB203" s="183">
        <v>1</v>
      </c>
      <c r="BC203" s="183">
        <v>0</v>
      </c>
      <c r="BD203" s="183">
        <v>1</v>
      </c>
      <c r="BE203" s="183">
        <v>0</v>
      </c>
      <c r="BF203" s="183">
        <v>0</v>
      </c>
      <c r="BG203" s="183">
        <v>0</v>
      </c>
      <c r="BH203" s="183">
        <v>0</v>
      </c>
      <c r="BI203" s="183">
        <v>0</v>
      </c>
      <c r="BJ203" s="4" t="s">
        <v>45</v>
      </c>
      <c r="BK203" s="4" t="s">
        <v>45</v>
      </c>
      <c r="BL203" s="154">
        <f t="shared" si="65"/>
        <v>2016</v>
      </c>
      <c r="BM203" s="30">
        <f t="shared" si="53"/>
        <v>1</v>
      </c>
      <c r="BN203" s="235">
        <v>2</v>
      </c>
      <c r="BO203" s="235">
        <v>5</v>
      </c>
      <c r="BP203" s="30">
        <f t="shared" si="54"/>
        <v>0</v>
      </c>
      <c r="BQ203" s="30">
        <v>0</v>
      </c>
    </row>
    <row r="204" spans="1:69" ht="16">
      <c r="A204" s="80">
        <v>43905</v>
      </c>
      <c r="B204" s="66" t="s">
        <v>765</v>
      </c>
      <c r="C204" s="30" t="s">
        <v>66</v>
      </c>
      <c r="D204" s="38" t="s">
        <v>766</v>
      </c>
      <c r="E204" s="81" t="s">
        <v>767</v>
      </c>
      <c r="F204" s="4" t="s">
        <v>768</v>
      </c>
      <c r="G204" s="4" t="s">
        <v>769</v>
      </c>
      <c r="H204" s="4" t="s">
        <v>770</v>
      </c>
      <c r="I204" s="156" t="str">
        <f t="shared" si="57"/>
        <v>3rd Party Application</v>
      </c>
      <c r="J204" s="4" t="str">
        <f t="shared" si="58"/>
        <v xml:space="preserve">3rd Party Application, </v>
      </c>
      <c r="K204" s="182">
        <v>0</v>
      </c>
      <c r="L204" s="182">
        <v>0</v>
      </c>
      <c r="M204" s="182">
        <v>1</v>
      </c>
      <c r="N204" s="182">
        <v>0</v>
      </c>
      <c r="O204" s="182">
        <v>0</v>
      </c>
      <c r="P204" s="182">
        <v>0</v>
      </c>
      <c r="Q204" s="182">
        <v>0</v>
      </c>
      <c r="R204" s="4" t="str">
        <f t="shared" si="59"/>
        <v>Pre-signature Insertion; Unknown, Other, or N/A</v>
      </c>
      <c r="S204" s="4" t="str">
        <f t="shared" si="60"/>
        <v xml:space="preserve">Pre-signature Insertion; Unknown, Other, or N/A; </v>
      </c>
      <c r="T204" s="183">
        <v>0</v>
      </c>
      <c r="U204" s="183">
        <v>1</v>
      </c>
      <c r="V204" s="183">
        <v>0</v>
      </c>
      <c r="W204" s="183">
        <v>0</v>
      </c>
      <c r="X204" s="183">
        <v>0</v>
      </c>
      <c r="Y204" s="183">
        <v>0</v>
      </c>
      <c r="Z204" s="183">
        <v>1</v>
      </c>
      <c r="AA204" s="4" t="str">
        <f t="shared" si="61"/>
        <v>Hijacked Updates</v>
      </c>
      <c r="AB204" s="4" t="str">
        <f t="shared" si="62"/>
        <v xml:space="preserve">Hijacked Updates; </v>
      </c>
      <c r="AC204" s="183">
        <v>0</v>
      </c>
      <c r="AD204" s="183">
        <v>1</v>
      </c>
      <c r="AE204" s="183">
        <v>0</v>
      </c>
      <c r="AF204" s="183">
        <v>0</v>
      </c>
      <c r="AG204" s="183">
        <v>0</v>
      </c>
      <c r="AH204" s="183">
        <v>0</v>
      </c>
      <c r="AI204" s="183">
        <v>0</v>
      </c>
      <c r="AJ204" s="183">
        <v>0</v>
      </c>
      <c r="AK204" s="183">
        <v>0</v>
      </c>
      <c r="AL204" s="183">
        <v>0</v>
      </c>
      <c r="AM204" s="183">
        <v>0</v>
      </c>
      <c r="AN204" s="183">
        <v>0</v>
      </c>
      <c r="AO204" s="4" t="str">
        <f t="shared" si="63"/>
        <v>N/A</v>
      </c>
      <c r="AP204" s="30" t="str">
        <f t="shared" si="56"/>
        <v xml:space="preserve">N/A; </v>
      </c>
      <c r="AQ204" s="182">
        <v>0</v>
      </c>
      <c r="AR204" s="182">
        <v>0</v>
      </c>
      <c r="AS204" s="182">
        <v>0</v>
      </c>
      <c r="AT204" s="182">
        <v>0</v>
      </c>
      <c r="AU204" s="182">
        <v>0</v>
      </c>
      <c r="AV204" s="182">
        <v>0</v>
      </c>
      <c r="AW204" s="182">
        <v>1</v>
      </c>
      <c r="AX204" s="4" t="str">
        <f t="shared" si="55"/>
        <v>Data Extraction; Backdoor Access; Remote Code Execution/Download</v>
      </c>
      <c r="AY204" s="4" t="str">
        <f t="shared" si="64"/>
        <v xml:space="preserve">Data Extraction; Backdoor Access; Remote Code Execution/Download; </v>
      </c>
      <c r="AZ204" s="182">
        <v>1</v>
      </c>
      <c r="BA204" s="182">
        <v>0</v>
      </c>
      <c r="BB204" s="182">
        <v>1</v>
      </c>
      <c r="BC204" s="182">
        <v>0</v>
      </c>
      <c r="BD204" s="182">
        <v>1</v>
      </c>
      <c r="BE204" s="182">
        <v>0</v>
      </c>
      <c r="BF204" s="182">
        <v>0</v>
      </c>
      <c r="BG204" s="182">
        <v>0</v>
      </c>
      <c r="BH204" s="182">
        <v>0</v>
      </c>
      <c r="BI204" s="182">
        <v>0</v>
      </c>
      <c r="BJ204" s="4" t="s">
        <v>771</v>
      </c>
      <c r="BK204" s="4" t="s">
        <v>72</v>
      </c>
      <c r="BL204" s="154">
        <f t="shared" si="65"/>
        <v>2020</v>
      </c>
      <c r="BM204" s="30">
        <f t="shared" si="53"/>
        <v>1</v>
      </c>
      <c r="BN204" s="235">
        <v>3</v>
      </c>
      <c r="BO204" s="235">
        <v>2</v>
      </c>
      <c r="BP204" s="30">
        <f t="shared" si="54"/>
        <v>0</v>
      </c>
      <c r="BQ204" s="30">
        <v>1</v>
      </c>
    </row>
    <row r="205" spans="1:69">
      <c r="A205" s="37">
        <v>43818</v>
      </c>
      <c r="B205" s="30" t="s">
        <v>722</v>
      </c>
      <c r="C205" s="21" t="s">
        <v>66</v>
      </c>
      <c r="D205" s="38" t="s">
        <v>723</v>
      </c>
      <c r="E205" s="76" t="s">
        <v>724</v>
      </c>
      <c r="F205" s="4" t="s">
        <v>83</v>
      </c>
      <c r="G205" s="4" t="s">
        <v>313</v>
      </c>
      <c r="H205" s="4" t="s">
        <v>85</v>
      </c>
      <c r="I205" s="156" t="str">
        <f t="shared" si="57"/>
        <v>Attacker Application</v>
      </c>
      <c r="J205" s="4" t="str">
        <f t="shared" si="58"/>
        <v xml:space="preserve">Attacker Application, </v>
      </c>
      <c r="K205" s="182">
        <v>0</v>
      </c>
      <c r="L205" s="182">
        <v>0</v>
      </c>
      <c r="M205" s="182">
        <v>0</v>
      </c>
      <c r="N205" s="182">
        <v>0</v>
      </c>
      <c r="O205" s="182">
        <v>0</v>
      </c>
      <c r="P205" s="182">
        <v>1</v>
      </c>
      <c r="Q205" s="182">
        <v>0</v>
      </c>
      <c r="R205" s="4" t="str">
        <f t="shared" si="59"/>
        <v>Self-signed/Unsigned</v>
      </c>
      <c r="S205" s="4" t="str">
        <f t="shared" si="60"/>
        <v xml:space="preserve">Self-signed/Unsigned; </v>
      </c>
      <c r="T205" s="183">
        <v>0</v>
      </c>
      <c r="U205" s="183">
        <v>0</v>
      </c>
      <c r="V205" s="183">
        <v>0</v>
      </c>
      <c r="W205" s="183">
        <v>0</v>
      </c>
      <c r="X205" s="183">
        <v>1</v>
      </c>
      <c r="Y205" s="183">
        <v>0</v>
      </c>
      <c r="Z205" s="183">
        <v>0</v>
      </c>
      <c r="AA205" s="4" t="str">
        <f t="shared" si="61"/>
        <v>Proprietary Application Store</v>
      </c>
      <c r="AB205" s="4" t="str">
        <f t="shared" si="62"/>
        <v xml:space="preserve">Proprietary Application Store; </v>
      </c>
      <c r="AC205" s="183">
        <v>0</v>
      </c>
      <c r="AD205" s="183">
        <v>0</v>
      </c>
      <c r="AE205" s="183">
        <v>1</v>
      </c>
      <c r="AF205" s="183">
        <v>0</v>
      </c>
      <c r="AG205" s="183">
        <v>0</v>
      </c>
      <c r="AH205" s="183">
        <v>0</v>
      </c>
      <c r="AI205" s="183">
        <v>0</v>
      </c>
      <c r="AJ205" s="183">
        <v>0</v>
      </c>
      <c r="AK205" s="183">
        <v>0</v>
      </c>
      <c r="AL205" s="183">
        <v>0</v>
      </c>
      <c r="AM205" s="183">
        <v>0</v>
      </c>
      <c r="AN205" s="183">
        <v>0</v>
      </c>
      <c r="AO205" s="4" t="str">
        <f t="shared" si="63"/>
        <v>N/A</v>
      </c>
      <c r="AP205" s="30" t="str">
        <f t="shared" si="56"/>
        <v xml:space="preserve">N/A; </v>
      </c>
      <c r="AQ205" s="182">
        <v>0</v>
      </c>
      <c r="AR205" s="182">
        <v>0</v>
      </c>
      <c r="AS205" s="182">
        <v>0</v>
      </c>
      <c r="AT205" s="182">
        <v>0</v>
      </c>
      <c r="AU205" s="182">
        <v>0</v>
      </c>
      <c r="AV205" s="182">
        <v>0</v>
      </c>
      <c r="AW205" s="182">
        <v>1</v>
      </c>
      <c r="AX205" s="4" t="str">
        <f t="shared" si="55"/>
        <v>Adware</v>
      </c>
      <c r="AY205" s="4" t="str">
        <f t="shared" si="64"/>
        <v xml:space="preserve">Adware; </v>
      </c>
      <c r="AZ205" s="183">
        <v>0</v>
      </c>
      <c r="BA205" s="183">
        <v>0</v>
      </c>
      <c r="BB205" s="183">
        <v>0</v>
      </c>
      <c r="BC205" s="183">
        <v>0</v>
      </c>
      <c r="BD205" s="183">
        <v>0</v>
      </c>
      <c r="BE205" s="183">
        <v>1</v>
      </c>
      <c r="BF205" s="183">
        <v>0</v>
      </c>
      <c r="BG205" s="183">
        <v>0</v>
      </c>
      <c r="BH205" s="183">
        <v>0</v>
      </c>
      <c r="BI205" s="183">
        <v>0</v>
      </c>
      <c r="BJ205" s="4" t="s">
        <v>79</v>
      </c>
      <c r="BK205" s="4" t="s">
        <v>79</v>
      </c>
      <c r="BL205" s="154">
        <f t="shared" si="65"/>
        <v>2019</v>
      </c>
      <c r="BM205" s="30">
        <f t="shared" si="53"/>
        <v>0</v>
      </c>
      <c r="BN205" s="235">
        <v>2</v>
      </c>
      <c r="BO205" s="235">
        <v>1</v>
      </c>
      <c r="BP205" s="30">
        <f t="shared" si="54"/>
        <v>1</v>
      </c>
      <c r="BQ205" s="30">
        <v>0</v>
      </c>
    </row>
    <row r="206" spans="1:69" ht="16">
      <c r="A206" s="80">
        <v>43665</v>
      </c>
      <c r="B206" s="66" t="s">
        <v>655</v>
      </c>
      <c r="C206" s="30" t="s">
        <v>66</v>
      </c>
      <c r="D206" s="142" t="s">
        <v>656</v>
      </c>
      <c r="E206" s="81" t="s">
        <v>657</v>
      </c>
      <c r="F206" s="4" t="s">
        <v>658</v>
      </c>
      <c r="G206" s="4" t="s">
        <v>659</v>
      </c>
      <c r="H206" s="4" t="s">
        <v>660</v>
      </c>
      <c r="I206" s="156" t="str">
        <f t="shared" si="57"/>
        <v>3rd Party Application</v>
      </c>
      <c r="J206" s="4" t="str">
        <f t="shared" si="58"/>
        <v xml:space="preserve">3rd Party Application, </v>
      </c>
      <c r="K206" s="182">
        <v>0</v>
      </c>
      <c r="L206" s="182">
        <v>0</v>
      </c>
      <c r="M206" s="182">
        <v>1</v>
      </c>
      <c r="N206" s="182">
        <v>0</v>
      </c>
      <c r="O206" s="182">
        <v>0</v>
      </c>
      <c r="P206" s="182">
        <v>0</v>
      </c>
      <c r="Q206" s="182">
        <v>0</v>
      </c>
      <c r="R206" s="4" t="str">
        <f t="shared" si="59"/>
        <v>Pre-signature Insertion</v>
      </c>
      <c r="S206" s="4" t="str">
        <f t="shared" si="60"/>
        <v xml:space="preserve">Pre-signature Insertion; </v>
      </c>
      <c r="T206" s="183">
        <v>0</v>
      </c>
      <c r="U206" s="183">
        <v>1</v>
      </c>
      <c r="V206" s="183">
        <v>0</v>
      </c>
      <c r="W206" s="183">
        <v>0</v>
      </c>
      <c r="X206" s="183">
        <v>0</v>
      </c>
      <c r="Y206" s="183">
        <v>0</v>
      </c>
      <c r="Z206" s="183">
        <v>0</v>
      </c>
      <c r="AA206" s="4" t="str">
        <f t="shared" si="61"/>
        <v>Proprietary Application Store; Development Software</v>
      </c>
      <c r="AB206" s="4" t="str">
        <f t="shared" si="62"/>
        <v xml:space="preserve">Proprietary Application Store; Development Software; </v>
      </c>
      <c r="AC206" s="183">
        <v>0</v>
      </c>
      <c r="AD206" s="183">
        <v>0</v>
      </c>
      <c r="AE206" s="183">
        <v>1</v>
      </c>
      <c r="AF206" s="183">
        <v>0</v>
      </c>
      <c r="AG206" s="183">
        <v>0</v>
      </c>
      <c r="AH206" s="183">
        <v>0</v>
      </c>
      <c r="AI206" s="183">
        <v>0</v>
      </c>
      <c r="AJ206" s="183">
        <v>0</v>
      </c>
      <c r="AK206" s="183">
        <v>0</v>
      </c>
      <c r="AL206" s="183">
        <v>1</v>
      </c>
      <c r="AM206" s="183">
        <v>0</v>
      </c>
      <c r="AN206" s="183">
        <v>0</v>
      </c>
      <c r="AO206" s="4" t="str">
        <f t="shared" si="63"/>
        <v>N/A</v>
      </c>
      <c r="AP206" s="30" t="str">
        <f t="shared" si="56"/>
        <v xml:space="preserve">N/A; </v>
      </c>
      <c r="AQ206" s="182">
        <v>0</v>
      </c>
      <c r="AR206" s="182">
        <v>0</v>
      </c>
      <c r="AS206" s="182">
        <v>0</v>
      </c>
      <c r="AT206" s="182">
        <v>0</v>
      </c>
      <c r="AU206" s="182">
        <v>0</v>
      </c>
      <c r="AV206" s="182">
        <v>0</v>
      </c>
      <c r="AW206" s="182">
        <v>1</v>
      </c>
      <c r="AX206" s="4" t="str">
        <f t="shared" si="55"/>
        <v>Data Extraction; Remote Code Execution/Download; Adware</v>
      </c>
      <c r="AY206" s="4" t="str">
        <f t="shared" si="64"/>
        <v xml:space="preserve">Data Extraction; Remote Code Execution/Download; Adware; </v>
      </c>
      <c r="AZ206" s="182">
        <v>1</v>
      </c>
      <c r="BA206" s="182">
        <v>0</v>
      </c>
      <c r="BB206" s="182">
        <v>0</v>
      </c>
      <c r="BC206" s="182">
        <v>0</v>
      </c>
      <c r="BD206" s="182">
        <v>1</v>
      </c>
      <c r="BE206" s="182">
        <v>1</v>
      </c>
      <c r="BF206" s="182">
        <v>0</v>
      </c>
      <c r="BG206" s="182">
        <v>0</v>
      </c>
      <c r="BH206" s="182">
        <v>0</v>
      </c>
      <c r="BI206" s="182">
        <v>0</v>
      </c>
      <c r="BJ206" s="4" t="s">
        <v>79</v>
      </c>
      <c r="BK206" s="4" t="s">
        <v>79</v>
      </c>
      <c r="BL206" s="154">
        <f t="shared" si="65"/>
        <v>2019</v>
      </c>
      <c r="BM206" s="30">
        <f t="shared" ref="BM206:BM237" si="66">SUM(K206:N206)</f>
        <v>1</v>
      </c>
      <c r="BN206" s="235">
        <v>2</v>
      </c>
      <c r="BO206" s="235">
        <v>1</v>
      </c>
      <c r="BP206" s="30">
        <f t="shared" si="54"/>
        <v>1</v>
      </c>
      <c r="BQ206" s="30">
        <v>1</v>
      </c>
    </row>
    <row r="207" spans="1:69" ht="16">
      <c r="A207" s="80">
        <v>45069</v>
      </c>
      <c r="B207" s="135" t="s">
        <v>1296</v>
      </c>
      <c r="C207" t="s">
        <v>66</v>
      </c>
      <c r="D207" s="145" t="s">
        <v>1819</v>
      </c>
      <c r="E207" s="116" t="s">
        <v>1297</v>
      </c>
      <c r="F207" t="s">
        <v>1293</v>
      </c>
      <c r="G207" t="s">
        <v>1298</v>
      </c>
      <c r="H207" t="s">
        <v>1299</v>
      </c>
      <c r="I207" s="156" t="str">
        <f t="shared" si="57"/>
        <v>3rd Party Application</v>
      </c>
      <c r="J207" s="4" t="str">
        <f t="shared" si="58"/>
        <v xml:space="preserve">3rd Party Application, </v>
      </c>
      <c r="K207" s="182">
        <v>0</v>
      </c>
      <c r="L207" s="182">
        <v>0</v>
      </c>
      <c r="M207" s="182">
        <v>1</v>
      </c>
      <c r="N207" s="182">
        <v>0</v>
      </c>
      <c r="O207" s="182">
        <v>0</v>
      </c>
      <c r="P207" s="182">
        <v>0</v>
      </c>
      <c r="Q207" s="182">
        <v>0</v>
      </c>
      <c r="R207" s="4" t="str">
        <f t="shared" si="59"/>
        <v>Self-signed/Unsigned</v>
      </c>
      <c r="S207" s="4" t="str">
        <f t="shared" si="60"/>
        <v xml:space="preserve">Self-signed/Unsigned; </v>
      </c>
      <c r="T207" s="182">
        <v>0</v>
      </c>
      <c r="U207" s="182">
        <v>0</v>
      </c>
      <c r="V207" s="182">
        <v>0</v>
      </c>
      <c r="W207" s="182">
        <v>0</v>
      </c>
      <c r="X207" s="182">
        <v>1</v>
      </c>
      <c r="Y207" s="182">
        <v>0</v>
      </c>
      <c r="Z207" s="182">
        <v>0</v>
      </c>
      <c r="AA207" s="4" t="str">
        <f t="shared" si="61"/>
        <v>Proprietary Application Store; Development Software</v>
      </c>
      <c r="AB207" s="4" t="str">
        <f t="shared" si="62"/>
        <v xml:space="preserve">Proprietary Application Store; Development Software; </v>
      </c>
      <c r="AC207" s="182">
        <v>0</v>
      </c>
      <c r="AD207" s="182">
        <v>0</v>
      </c>
      <c r="AE207" s="182">
        <v>1</v>
      </c>
      <c r="AF207" s="182">
        <v>0</v>
      </c>
      <c r="AG207" s="182">
        <v>0</v>
      </c>
      <c r="AH207" s="182">
        <v>0</v>
      </c>
      <c r="AI207" s="182">
        <v>0</v>
      </c>
      <c r="AJ207" s="182">
        <v>0</v>
      </c>
      <c r="AK207" s="182">
        <v>0</v>
      </c>
      <c r="AL207" s="182">
        <v>1</v>
      </c>
      <c r="AM207" s="182">
        <v>0</v>
      </c>
      <c r="AN207" s="182">
        <v>0</v>
      </c>
      <c r="AO207" s="4" t="str">
        <f t="shared" si="63"/>
        <v>N/A</v>
      </c>
      <c r="AP207" s="30" t="str">
        <f t="shared" si="56"/>
        <v xml:space="preserve">N/A; </v>
      </c>
      <c r="AQ207" s="182">
        <v>0</v>
      </c>
      <c r="AR207" s="182">
        <v>0</v>
      </c>
      <c r="AS207" s="182">
        <v>0</v>
      </c>
      <c r="AT207" s="182">
        <v>0</v>
      </c>
      <c r="AU207" s="182">
        <v>0</v>
      </c>
      <c r="AV207" s="182">
        <v>0</v>
      </c>
      <c r="AW207" s="182">
        <v>1</v>
      </c>
      <c r="AX207" s="4" t="str">
        <f t="shared" si="55"/>
        <v>Data Extraction</v>
      </c>
      <c r="AY207" s="4" t="str">
        <f t="shared" si="64"/>
        <v xml:space="preserve">Data Extraction; </v>
      </c>
      <c r="AZ207" s="182">
        <v>1</v>
      </c>
      <c r="BA207" s="182">
        <v>0</v>
      </c>
      <c r="BB207" s="182">
        <v>0</v>
      </c>
      <c r="BC207" s="182">
        <v>0</v>
      </c>
      <c r="BD207" s="182">
        <v>0</v>
      </c>
      <c r="BE207" s="182">
        <v>0</v>
      </c>
      <c r="BF207" s="182">
        <v>0</v>
      </c>
      <c r="BG207" s="182">
        <v>0</v>
      </c>
      <c r="BH207" s="182">
        <v>0</v>
      </c>
      <c r="BI207" s="182">
        <v>0</v>
      </c>
      <c r="BJ207" t="s">
        <v>79</v>
      </c>
      <c r="BK207" t="s">
        <v>79</v>
      </c>
      <c r="BL207" s="154">
        <f t="shared" si="65"/>
        <v>2023</v>
      </c>
      <c r="BM207" s="30">
        <f t="shared" si="66"/>
        <v>1</v>
      </c>
      <c r="BN207" s="238">
        <v>2</v>
      </c>
      <c r="BO207" s="238">
        <v>1</v>
      </c>
      <c r="BP207" s="30">
        <f t="shared" si="54"/>
        <v>1</v>
      </c>
      <c r="BQ207" s="30">
        <v>5</v>
      </c>
    </row>
    <row r="208" spans="1:69" ht="16">
      <c r="A208" s="80">
        <v>45082</v>
      </c>
      <c r="B208" s="135" t="s">
        <v>1291</v>
      </c>
      <c r="C208" t="s">
        <v>66</v>
      </c>
      <c r="D208" s="145" t="s">
        <v>1820</v>
      </c>
      <c r="E208" s="159" t="s">
        <v>1292</v>
      </c>
      <c r="F208" t="s">
        <v>1293</v>
      </c>
      <c r="G208" t="s">
        <v>1294</v>
      </c>
      <c r="H208" t="s">
        <v>1295</v>
      </c>
      <c r="I208" s="156" t="str">
        <f t="shared" si="57"/>
        <v>3rd Party Application</v>
      </c>
      <c r="J208" s="4" t="str">
        <f t="shared" si="58"/>
        <v xml:space="preserve">3rd Party Application, </v>
      </c>
      <c r="K208" s="182">
        <v>0</v>
      </c>
      <c r="L208" s="182">
        <v>0</v>
      </c>
      <c r="M208" s="182">
        <v>1</v>
      </c>
      <c r="N208" s="182">
        <v>0</v>
      </c>
      <c r="O208" s="182">
        <v>0</v>
      </c>
      <c r="P208" s="182">
        <v>0</v>
      </c>
      <c r="Q208" s="182">
        <v>0</v>
      </c>
      <c r="R208" s="4" t="str">
        <f t="shared" si="59"/>
        <v>Self-signed/Unsigned</v>
      </c>
      <c r="S208" s="4" t="str">
        <f t="shared" si="60"/>
        <v xml:space="preserve">Self-signed/Unsigned; </v>
      </c>
      <c r="T208" s="182">
        <v>0</v>
      </c>
      <c r="U208" s="182">
        <v>0</v>
      </c>
      <c r="V208" s="182">
        <v>0</v>
      </c>
      <c r="W208" s="182">
        <v>0</v>
      </c>
      <c r="X208" s="182">
        <v>1</v>
      </c>
      <c r="Y208" s="182">
        <v>0</v>
      </c>
      <c r="Z208" s="182">
        <v>0</v>
      </c>
      <c r="AA208" s="4" t="str">
        <f t="shared" si="61"/>
        <v>Proprietary Application Store; Development Software</v>
      </c>
      <c r="AB208" s="4" t="str">
        <f t="shared" si="62"/>
        <v xml:space="preserve">Proprietary Application Store; Development Software; </v>
      </c>
      <c r="AC208" s="182">
        <v>0</v>
      </c>
      <c r="AD208" s="182">
        <v>0</v>
      </c>
      <c r="AE208" s="182">
        <v>1</v>
      </c>
      <c r="AF208" s="182">
        <v>0</v>
      </c>
      <c r="AG208" s="182">
        <v>0</v>
      </c>
      <c r="AH208" s="182">
        <v>0</v>
      </c>
      <c r="AI208" s="182">
        <v>0</v>
      </c>
      <c r="AJ208" s="182">
        <v>0</v>
      </c>
      <c r="AK208" s="182">
        <v>0</v>
      </c>
      <c r="AL208" s="182">
        <v>1</v>
      </c>
      <c r="AM208" s="182">
        <v>0</v>
      </c>
      <c r="AN208" s="182">
        <v>0</v>
      </c>
      <c r="AO208" s="4" t="str">
        <f t="shared" si="63"/>
        <v>N/A</v>
      </c>
      <c r="AP208" s="30" t="str">
        <f t="shared" si="56"/>
        <v xml:space="preserve">N/A; </v>
      </c>
      <c r="AQ208" s="182">
        <v>0</v>
      </c>
      <c r="AR208" s="182">
        <v>0</v>
      </c>
      <c r="AS208" s="182">
        <v>0</v>
      </c>
      <c r="AT208" s="182">
        <v>0</v>
      </c>
      <c r="AU208" s="182">
        <v>0</v>
      </c>
      <c r="AV208" s="182">
        <v>0</v>
      </c>
      <c r="AW208" s="182">
        <v>1</v>
      </c>
      <c r="AX208" s="4" t="str">
        <f t="shared" si="55"/>
        <v>Data Extraction</v>
      </c>
      <c r="AY208" s="4" t="str">
        <f t="shared" si="64"/>
        <v xml:space="preserve">Data Extraction; </v>
      </c>
      <c r="AZ208" s="182">
        <v>1</v>
      </c>
      <c r="BA208" s="182">
        <v>0</v>
      </c>
      <c r="BB208" s="182">
        <v>0</v>
      </c>
      <c r="BC208" s="182">
        <v>0</v>
      </c>
      <c r="BD208" s="182">
        <v>0</v>
      </c>
      <c r="BE208" s="182">
        <v>0</v>
      </c>
      <c r="BF208" s="182">
        <v>0</v>
      </c>
      <c r="BG208" s="182">
        <v>0</v>
      </c>
      <c r="BH208" s="182">
        <v>0</v>
      </c>
      <c r="BI208" s="182">
        <v>0</v>
      </c>
      <c r="BJ208" t="s">
        <v>79</v>
      </c>
      <c r="BK208" t="s">
        <v>79</v>
      </c>
      <c r="BL208" s="154">
        <f t="shared" si="65"/>
        <v>2023</v>
      </c>
      <c r="BM208" s="30">
        <f t="shared" si="66"/>
        <v>1</v>
      </c>
      <c r="BN208" s="238">
        <v>2</v>
      </c>
      <c r="BO208" s="238">
        <v>1</v>
      </c>
      <c r="BP208" s="30">
        <f t="shared" si="54"/>
        <v>1</v>
      </c>
      <c r="BQ208" s="30">
        <v>5</v>
      </c>
    </row>
    <row r="209" spans="1:69" ht="16">
      <c r="A209" s="80">
        <v>44651</v>
      </c>
      <c r="B209" s="135" t="s">
        <v>1172</v>
      </c>
      <c r="C209" t="s">
        <v>112</v>
      </c>
      <c r="D209" s="145" t="s">
        <v>1173</v>
      </c>
      <c r="E209" s="116" t="s">
        <v>1174</v>
      </c>
      <c r="F209" s="30" t="s">
        <v>1175</v>
      </c>
      <c r="G209" s="30" t="s">
        <v>1176</v>
      </c>
      <c r="H209" s="30" t="s">
        <v>1177</v>
      </c>
      <c r="I209" s="156" t="str">
        <f t="shared" si="57"/>
        <v>OSS</v>
      </c>
      <c r="J209" s="4" t="str">
        <f t="shared" si="58"/>
        <v xml:space="preserve">OSS, </v>
      </c>
      <c r="K209" s="182">
        <v>0</v>
      </c>
      <c r="L209" s="182">
        <v>0</v>
      </c>
      <c r="M209" s="182">
        <v>0</v>
      </c>
      <c r="N209" s="182">
        <v>0</v>
      </c>
      <c r="O209" s="182">
        <v>1</v>
      </c>
      <c r="P209" s="182">
        <v>0</v>
      </c>
      <c r="Q209" s="182">
        <v>0</v>
      </c>
      <c r="R209" s="4" t="str">
        <f t="shared" si="59"/>
        <v>Unknown, Other, or N/A</v>
      </c>
      <c r="S209" s="4" t="str">
        <f t="shared" si="60"/>
        <v xml:space="preserve">Unknown, Other, or N/A; </v>
      </c>
      <c r="T209" s="183">
        <v>0</v>
      </c>
      <c r="U209" s="183">
        <v>0</v>
      </c>
      <c r="V209" s="183">
        <v>0</v>
      </c>
      <c r="W209" s="183">
        <v>0</v>
      </c>
      <c r="X209" s="183">
        <v>0</v>
      </c>
      <c r="Y209" s="183">
        <v>0</v>
      </c>
      <c r="Z209" s="183">
        <v>1</v>
      </c>
      <c r="AA209" s="4" t="str">
        <f t="shared" si="61"/>
        <v>Open Source Dependency; Development Software</v>
      </c>
      <c r="AB209" s="4" t="str">
        <f t="shared" si="62"/>
        <v xml:space="preserve">Open Source Dependency; Development Software; </v>
      </c>
      <c r="AC209" s="183">
        <v>0</v>
      </c>
      <c r="AD209" s="183">
        <v>0</v>
      </c>
      <c r="AE209" s="183">
        <v>0</v>
      </c>
      <c r="AF209" s="183">
        <v>0</v>
      </c>
      <c r="AG209" s="183">
        <v>1</v>
      </c>
      <c r="AH209" s="183">
        <v>0</v>
      </c>
      <c r="AI209" s="183">
        <v>0</v>
      </c>
      <c r="AJ209" s="183">
        <v>0</v>
      </c>
      <c r="AK209" s="183">
        <v>0</v>
      </c>
      <c r="AL209" s="183">
        <v>1</v>
      </c>
      <c r="AM209" s="183">
        <v>0</v>
      </c>
      <c r="AN209" s="183">
        <v>0</v>
      </c>
      <c r="AO209" s="4" t="str">
        <f t="shared" si="63"/>
        <v>Code Injection</v>
      </c>
      <c r="AP209" s="30" t="str">
        <f t="shared" si="56"/>
        <v xml:space="preserve">Code Injection; </v>
      </c>
      <c r="AQ209" s="182">
        <v>0</v>
      </c>
      <c r="AR209" s="183">
        <v>0</v>
      </c>
      <c r="AS209" s="183">
        <v>0</v>
      </c>
      <c r="AT209" s="183">
        <v>0</v>
      </c>
      <c r="AU209" s="183">
        <v>0</v>
      </c>
      <c r="AV209" s="183">
        <v>1</v>
      </c>
      <c r="AW209" s="183">
        <v>0</v>
      </c>
      <c r="AX209" s="4" t="str">
        <f t="shared" si="55"/>
        <v>Remote Code Execution/Download</v>
      </c>
      <c r="AY209" s="4" t="str">
        <f t="shared" si="64"/>
        <v xml:space="preserve">Remote Code Execution/Download; </v>
      </c>
      <c r="AZ209" s="182">
        <v>0</v>
      </c>
      <c r="BA209" s="182">
        <v>0</v>
      </c>
      <c r="BB209" s="182">
        <v>0</v>
      </c>
      <c r="BC209" s="182">
        <v>0</v>
      </c>
      <c r="BD209" s="182">
        <v>1</v>
      </c>
      <c r="BE209" s="182">
        <v>0</v>
      </c>
      <c r="BF209" s="182">
        <v>0</v>
      </c>
      <c r="BG209" s="182">
        <v>0</v>
      </c>
      <c r="BH209" s="182">
        <v>0</v>
      </c>
      <c r="BI209" s="182">
        <v>0</v>
      </c>
      <c r="BJ209" s="30" t="s">
        <v>79</v>
      </c>
      <c r="BK209" s="30" t="s">
        <v>79</v>
      </c>
      <c r="BL209" s="154">
        <f t="shared" si="65"/>
        <v>2022</v>
      </c>
      <c r="BM209" s="30">
        <f t="shared" si="66"/>
        <v>0</v>
      </c>
      <c r="BN209" s="238">
        <v>3</v>
      </c>
      <c r="BO209" s="238">
        <v>1</v>
      </c>
      <c r="BP209" s="30">
        <f t="shared" ref="BP209:BP240" si="67">SUM(AE209:AF209)</f>
        <v>0</v>
      </c>
      <c r="BQ209" s="30">
        <v>5</v>
      </c>
    </row>
    <row r="210" spans="1:69">
      <c r="A210" s="36">
        <v>41695</v>
      </c>
      <c r="B210" s="30" t="s">
        <v>186</v>
      </c>
      <c r="C210" s="42" t="s">
        <v>112</v>
      </c>
      <c r="D210" s="38" t="s">
        <v>187</v>
      </c>
      <c r="E210" s="68" t="s">
        <v>188</v>
      </c>
      <c r="F210" s="4" t="s">
        <v>189</v>
      </c>
      <c r="G210" s="4" t="s">
        <v>190</v>
      </c>
      <c r="H210" s="4" t="s">
        <v>191</v>
      </c>
      <c r="I210" s="156" t="str">
        <f t="shared" si="57"/>
        <v>1st Party OS/Applications</v>
      </c>
      <c r="J210" s="4" t="str">
        <f t="shared" si="58"/>
        <v xml:space="preserve">1st Party OS/Applications, </v>
      </c>
      <c r="K210" s="182">
        <v>1</v>
      </c>
      <c r="L210" s="182">
        <v>0</v>
      </c>
      <c r="M210" s="182">
        <v>0</v>
      </c>
      <c r="N210" s="182">
        <v>0</v>
      </c>
      <c r="O210" s="182">
        <v>0</v>
      </c>
      <c r="P210" s="182">
        <v>0</v>
      </c>
      <c r="Q210" s="182">
        <v>0</v>
      </c>
      <c r="R210" s="4" t="str">
        <f t="shared" si="59"/>
        <v>Unknown, Other, or N/A</v>
      </c>
      <c r="S210" s="4" t="str">
        <f t="shared" si="60"/>
        <v xml:space="preserve">Unknown, Other, or N/A; </v>
      </c>
      <c r="T210" s="183">
        <v>0</v>
      </c>
      <c r="U210" s="183">
        <v>0</v>
      </c>
      <c r="V210" s="183">
        <v>0</v>
      </c>
      <c r="W210" s="183">
        <v>0</v>
      </c>
      <c r="X210" s="183">
        <v>0</v>
      </c>
      <c r="Y210" s="183">
        <v>0</v>
      </c>
      <c r="Z210" s="183">
        <v>1</v>
      </c>
      <c r="AA210" s="4" t="str">
        <f t="shared" si="61"/>
        <v>Unknown, N/A, or Other</v>
      </c>
      <c r="AB210" s="4" t="str">
        <f t="shared" si="62"/>
        <v xml:space="preserve">Unknown, N/A, or Other; </v>
      </c>
      <c r="AC210" s="183">
        <v>0</v>
      </c>
      <c r="AD210" s="183">
        <v>0</v>
      </c>
      <c r="AE210" s="183">
        <v>0</v>
      </c>
      <c r="AF210" s="183">
        <v>0</v>
      </c>
      <c r="AG210" s="183">
        <v>0</v>
      </c>
      <c r="AH210" s="183">
        <v>0</v>
      </c>
      <c r="AI210" s="183">
        <v>0</v>
      </c>
      <c r="AJ210" s="183">
        <v>0</v>
      </c>
      <c r="AK210" s="183">
        <v>0</v>
      </c>
      <c r="AL210" s="183">
        <v>0</v>
      </c>
      <c r="AM210" s="183">
        <v>0</v>
      </c>
      <c r="AN210" s="183">
        <v>1</v>
      </c>
      <c r="AO210" s="4" t="str">
        <f t="shared" si="63"/>
        <v>Credential Theft; Certificate Theft</v>
      </c>
      <c r="AP210" s="30" t="str">
        <f t="shared" si="56"/>
        <v xml:space="preserve">Credential Theft; Certificate Theft; </v>
      </c>
      <c r="AQ210" s="182">
        <v>1</v>
      </c>
      <c r="AR210" s="182">
        <v>1</v>
      </c>
      <c r="AS210" s="182">
        <v>0</v>
      </c>
      <c r="AT210" s="182">
        <v>0</v>
      </c>
      <c r="AU210" s="182">
        <v>0</v>
      </c>
      <c r="AV210" s="182">
        <v>0</v>
      </c>
      <c r="AW210" s="182">
        <v>0</v>
      </c>
      <c r="AX210" s="4" t="str">
        <f t="shared" si="55"/>
        <v>Data Extraction</v>
      </c>
      <c r="AY210" s="4" t="str">
        <f t="shared" si="64"/>
        <v xml:space="preserve">Data Extraction; </v>
      </c>
      <c r="AZ210" s="183">
        <v>1</v>
      </c>
      <c r="BA210" s="183">
        <v>0</v>
      </c>
      <c r="BB210" s="183">
        <v>0</v>
      </c>
      <c r="BC210" s="183">
        <v>0</v>
      </c>
      <c r="BD210" s="183">
        <v>0</v>
      </c>
      <c r="BE210" s="183">
        <v>0</v>
      </c>
      <c r="BF210" s="183">
        <v>0</v>
      </c>
      <c r="BG210" s="183">
        <v>0</v>
      </c>
      <c r="BH210" s="183">
        <v>0</v>
      </c>
      <c r="BI210" s="183">
        <v>0</v>
      </c>
      <c r="BJ210" s="4" t="s">
        <v>45</v>
      </c>
      <c r="BK210" s="4" t="s">
        <v>45</v>
      </c>
      <c r="BL210" s="154">
        <f t="shared" si="65"/>
        <v>2014</v>
      </c>
      <c r="BM210" s="30">
        <f t="shared" si="66"/>
        <v>1</v>
      </c>
      <c r="BN210" s="235">
        <v>3</v>
      </c>
      <c r="BO210" s="235">
        <v>3</v>
      </c>
      <c r="BP210" s="30">
        <f t="shared" si="67"/>
        <v>0</v>
      </c>
      <c r="BQ210" s="30">
        <v>0</v>
      </c>
    </row>
    <row r="211" spans="1:69" ht="16">
      <c r="A211" s="80">
        <v>44670</v>
      </c>
      <c r="B211" s="135" t="s">
        <v>1230</v>
      </c>
      <c r="C211" t="s">
        <v>2</v>
      </c>
      <c r="D211" s="145" t="s">
        <v>1817</v>
      </c>
      <c r="E211" s="116" t="s">
        <v>1231</v>
      </c>
      <c r="F211" s="30" t="s">
        <v>1232</v>
      </c>
      <c r="G211" s="30" t="s">
        <v>1233</v>
      </c>
      <c r="H211" s="30" t="s">
        <v>1234</v>
      </c>
      <c r="I211" s="156" t="str">
        <f t="shared" si="57"/>
        <v>OSS</v>
      </c>
      <c r="J211" s="4" t="str">
        <f t="shared" si="58"/>
        <v xml:space="preserve">OSS, </v>
      </c>
      <c r="K211" s="182">
        <v>0</v>
      </c>
      <c r="L211" s="182">
        <v>0</v>
      </c>
      <c r="M211" s="182">
        <v>0</v>
      </c>
      <c r="N211" s="182">
        <v>0</v>
      </c>
      <c r="O211" s="182">
        <v>1</v>
      </c>
      <c r="P211" s="182">
        <v>0</v>
      </c>
      <c r="Q211" s="182">
        <v>0</v>
      </c>
      <c r="R211" s="4" t="str">
        <f t="shared" si="59"/>
        <v>Self-signed/Unsigned</v>
      </c>
      <c r="S211" s="4" t="str">
        <f t="shared" si="60"/>
        <v xml:space="preserve">Self-signed/Unsigned; </v>
      </c>
      <c r="T211" s="183">
        <v>0</v>
      </c>
      <c r="U211" s="183">
        <v>0</v>
      </c>
      <c r="V211" s="183">
        <v>0</v>
      </c>
      <c r="W211" s="183">
        <v>0</v>
      </c>
      <c r="X211" s="183">
        <v>1</v>
      </c>
      <c r="Y211" s="183">
        <v>0</v>
      </c>
      <c r="Z211" s="183">
        <v>0</v>
      </c>
      <c r="AA211" s="4" t="str">
        <f t="shared" si="61"/>
        <v>Typosquatting</v>
      </c>
      <c r="AB211" s="4" t="str">
        <f t="shared" si="62"/>
        <v xml:space="preserve">Typosquatting; </v>
      </c>
      <c r="AC211" s="183">
        <v>1</v>
      </c>
      <c r="AD211" s="183">
        <v>0</v>
      </c>
      <c r="AE211" s="183">
        <v>0</v>
      </c>
      <c r="AF211" s="183">
        <v>0</v>
      </c>
      <c r="AG211" s="183">
        <v>0</v>
      </c>
      <c r="AH211" s="183">
        <v>0</v>
      </c>
      <c r="AI211" s="183">
        <v>0</v>
      </c>
      <c r="AJ211" s="183">
        <v>0</v>
      </c>
      <c r="AK211" s="183">
        <v>0</v>
      </c>
      <c r="AL211" s="183">
        <v>0</v>
      </c>
      <c r="AM211" s="183">
        <v>0</v>
      </c>
      <c r="AN211" s="183">
        <v>0</v>
      </c>
      <c r="AO211" s="4" t="str">
        <f t="shared" si="63"/>
        <v>N/A</v>
      </c>
      <c r="AP211" s="30" t="str">
        <f t="shared" si="56"/>
        <v xml:space="preserve">N/A; </v>
      </c>
      <c r="AQ211" s="182">
        <v>0</v>
      </c>
      <c r="AR211" s="183">
        <v>0</v>
      </c>
      <c r="AS211" s="183">
        <v>0</v>
      </c>
      <c r="AT211" s="183">
        <v>0</v>
      </c>
      <c r="AU211" s="183">
        <v>0</v>
      </c>
      <c r="AV211" s="183">
        <v>0</v>
      </c>
      <c r="AW211" s="183">
        <v>1</v>
      </c>
      <c r="AX211" s="4" t="str">
        <f t="shared" si="55"/>
        <v>Unknown or Other</v>
      </c>
      <c r="AY211" s="4" t="str">
        <f t="shared" si="64"/>
        <v xml:space="preserve">Unknown or Other; </v>
      </c>
      <c r="AZ211" s="182">
        <v>0</v>
      </c>
      <c r="BA211" s="182">
        <v>0</v>
      </c>
      <c r="BB211" s="182">
        <v>0</v>
      </c>
      <c r="BC211" s="182">
        <v>0</v>
      </c>
      <c r="BD211" s="182">
        <v>0</v>
      </c>
      <c r="BE211" s="182">
        <v>0</v>
      </c>
      <c r="BF211" s="182">
        <v>0</v>
      </c>
      <c r="BG211" s="182">
        <v>0</v>
      </c>
      <c r="BH211" s="182">
        <v>0</v>
      </c>
      <c r="BI211" s="182">
        <v>1</v>
      </c>
      <c r="BJ211" s="30" t="s">
        <v>45</v>
      </c>
      <c r="BK211" s="30" t="s">
        <v>45</v>
      </c>
      <c r="BL211" s="154">
        <f t="shared" si="65"/>
        <v>2022</v>
      </c>
      <c r="BM211" s="30">
        <f t="shared" si="66"/>
        <v>0</v>
      </c>
      <c r="BN211" s="238">
        <v>2</v>
      </c>
      <c r="BO211" s="238">
        <v>1</v>
      </c>
      <c r="BP211" s="30">
        <f t="shared" si="67"/>
        <v>0</v>
      </c>
      <c r="BQ211" s="30">
        <v>5</v>
      </c>
    </row>
    <row r="212" spans="1:69">
      <c r="A212" s="36">
        <v>43649</v>
      </c>
      <c r="B212" s="30" t="s">
        <v>645</v>
      </c>
      <c r="C212" s="44" t="s">
        <v>66</v>
      </c>
      <c r="D212" s="38" t="s">
        <v>646</v>
      </c>
      <c r="E212" s="73" t="s">
        <v>647</v>
      </c>
      <c r="F212" s="4" t="s">
        <v>648</v>
      </c>
      <c r="G212" s="4" t="s">
        <v>480</v>
      </c>
      <c r="H212" s="4" t="s">
        <v>290</v>
      </c>
      <c r="I212" s="156" t="str">
        <f t="shared" si="57"/>
        <v>OSS</v>
      </c>
      <c r="J212" s="4" t="str">
        <f t="shared" si="58"/>
        <v xml:space="preserve">OSS, </v>
      </c>
      <c r="K212" s="182">
        <v>0</v>
      </c>
      <c r="L212" s="182">
        <v>0</v>
      </c>
      <c r="M212" s="182">
        <v>0</v>
      </c>
      <c r="N212" s="182">
        <v>0</v>
      </c>
      <c r="O212" s="182">
        <v>1</v>
      </c>
      <c r="P212" s="182">
        <v>0</v>
      </c>
      <c r="Q212" s="182">
        <v>0</v>
      </c>
      <c r="R212" s="4" t="str">
        <f t="shared" si="59"/>
        <v>Account Access</v>
      </c>
      <c r="S212" s="4" t="str">
        <f t="shared" si="60"/>
        <v xml:space="preserve">Account Access; </v>
      </c>
      <c r="T212" s="183">
        <v>0</v>
      </c>
      <c r="U212" s="183">
        <v>0</v>
      </c>
      <c r="V212" s="183">
        <v>0</v>
      </c>
      <c r="W212" s="183">
        <v>1</v>
      </c>
      <c r="X212" s="183">
        <v>0</v>
      </c>
      <c r="Y212" s="183">
        <v>0</v>
      </c>
      <c r="Z212" s="183">
        <v>0</v>
      </c>
      <c r="AA212" s="4" t="str">
        <f t="shared" si="61"/>
        <v>Hijacked Updates; Open Source Dependency</v>
      </c>
      <c r="AB212" s="4" t="str">
        <f t="shared" si="62"/>
        <v xml:space="preserve">Hijacked Updates; Open Source Dependency; </v>
      </c>
      <c r="AC212" s="183">
        <v>0</v>
      </c>
      <c r="AD212" s="183">
        <v>1</v>
      </c>
      <c r="AE212" s="183">
        <v>0</v>
      </c>
      <c r="AF212" s="183">
        <v>0</v>
      </c>
      <c r="AG212" s="183">
        <v>1</v>
      </c>
      <c r="AH212" s="183">
        <v>0</v>
      </c>
      <c r="AI212" s="183">
        <v>0</v>
      </c>
      <c r="AJ212" s="183">
        <v>0</v>
      </c>
      <c r="AK212" s="183">
        <v>0</v>
      </c>
      <c r="AL212" s="183">
        <v>0</v>
      </c>
      <c r="AM212" s="183">
        <v>0</v>
      </c>
      <c r="AN212" s="183">
        <v>0</v>
      </c>
      <c r="AO212" s="4" t="str">
        <f t="shared" si="63"/>
        <v>N/A</v>
      </c>
      <c r="AP212" s="30" t="str">
        <f t="shared" si="56"/>
        <v xml:space="preserve">N/A; </v>
      </c>
      <c r="AQ212" s="182">
        <v>0</v>
      </c>
      <c r="AR212" s="182">
        <v>0</v>
      </c>
      <c r="AS212" s="182">
        <v>0</v>
      </c>
      <c r="AT212" s="182">
        <v>0</v>
      </c>
      <c r="AU212" s="182">
        <v>0</v>
      </c>
      <c r="AV212" s="182">
        <v>0</v>
      </c>
      <c r="AW212" s="182">
        <v>1</v>
      </c>
      <c r="AX212" s="4" t="str">
        <f t="shared" si="55"/>
        <v>Remote Code Execution/Download</v>
      </c>
      <c r="AY212" s="4" t="str">
        <f t="shared" si="64"/>
        <v xml:space="preserve">Remote Code Execution/Download; </v>
      </c>
      <c r="AZ212" s="183">
        <v>0</v>
      </c>
      <c r="BA212" s="183">
        <v>0</v>
      </c>
      <c r="BB212" s="183">
        <v>0</v>
      </c>
      <c r="BC212" s="183">
        <v>0</v>
      </c>
      <c r="BD212" s="183">
        <v>1</v>
      </c>
      <c r="BE212" s="183">
        <v>0</v>
      </c>
      <c r="BF212" s="183">
        <v>0</v>
      </c>
      <c r="BG212" s="183">
        <v>0</v>
      </c>
      <c r="BH212" s="183">
        <v>0</v>
      </c>
      <c r="BI212" s="183">
        <v>0</v>
      </c>
      <c r="BJ212" s="4" t="s">
        <v>79</v>
      </c>
      <c r="BK212" s="4" t="s">
        <v>79</v>
      </c>
      <c r="BL212" s="154">
        <f t="shared" si="65"/>
        <v>2019</v>
      </c>
      <c r="BM212" s="30">
        <f t="shared" si="66"/>
        <v>0</v>
      </c>
      <c r="BN212" s="235">
        <v>3</v>
      </c>
      <c r="BO212" s="235">
        <v>1</v>
      </c>
      <c r="BP212" s="30">
        <f t="shared" si="67"/>
        <v>0</v>
      </c>
      <c r="BQ212" s="30">
        <v>0</v>
      </c>
    </row>
    <row r="213" spans="1:69">
      <c r="A213" s="37">
        <v>40374</v>
      </c>
      <c r="B213" s="30" t="s">
        <v>65</v>
      </c>
      <c r="C213" s="21" t="s">
        <v>66</v>
      </c>
      <c r="D213" s="38" t="s">
        <v>67</v>
      </c>
      <c r="E213" s="78" t="s">
        <v>68</v>
      </c>
      <c r="F213" s="4" t="s">
        <v>69</v>
      </c>
      <c r="G213" s="4" t="s">
        <v>69</v>
      </c>
      <c r="H213" s="4" t="s">
        <v>70</v>
      </c>
      <c r="I213" s="156" t="str">
        <f t="shared" si="57"/>
        <v>3rd Party Application, 3rd Party Firmware</v>
      </c>
      <c r="J213" s="4" t="str">
        <f t="shared" si="58"/>
        <v xml:space="preserve">3rd Party Application, 3rd Party Firmware, </v>
      </c>
      <c r="K213" s="182">
        <v>0</v>
      </c>
      <c r="L213" s="182">
        <v>0</v>
      </c>
      <c r="M213" s="182">
        <v>1</v>
      </c>
      <c r="N213" s="182">
        <v>1</v>
      </c>
      <c r="O213" s="182">
        <v>0</v>
      </c>
      <c r="P213" s="182">
        <v>0</v>
      </c>
      <c r="Q213" s="182">
        <v>0</v>
      </c>
      <c r="R213" s="4" t="str">
        <f t="shared" si="59"/>
        <v>Stolen/Purchased Certificate</v>
      </c>
      <c r="S213" s="4" t="str">
        <f t="shared" si="60"/>
        <v xml:space="preserve">Stolen/Purchased Certificate; </v>
      </c>
      <c r="T213" s="183">
        <v>1</v>
      </c>
      <c r="U213" s="183">
        <v>0</v>
      </c>
      <c r="V213" s="183">
        <v>0</v>
      </c>
      <c r="W213" s="183">
        <v>0</v>
      </c>
      <c r="X213" s="183">
        <v>0</v>
      </c>
      <c r="Y213" s="183">
        <v>0</v>
      </c>
      <c r="Z213" s="183">
        <v>0</v>
      </c>
      <c r="AA213" s="4" t="str">
        <f t="shared" si="61"/>
        <v>Hijacked Updates; Worm Component; Hardware Component; Supply Chain Service Provider</v>
      </c>
      <c r="AB213" s="4" t="str">
        <f t="shared" si="62"/>
        <v xml:space="preserve">Hijacked Updates; Worm Component; Hardware Component; Supply Chain Service Provider; </v>
      </c>
      <c r="AC213" s="183">
        <v>0</v>
      </c>
      <c r="AD213" s="183">
        <v>1</v>
      </c>
      <c r="AE213" s="183">
        <v>0</v>
      </c>
      <c r="AF213" s="183">
        <v>0</v>
      </c>
      <c r="AG213" s="183">
        <v>0</v>
      </c>
      <c r="AH213" s="183">
        <v>1</v>
      </c>
      <c r="AI213" s="183">
        <v>1</v>
      </c>
      <c r="AJ213" s="183">
        <v>0</v>
      </c>
      <c r="AK213" s="183">
        <v>0</v>
      </c>
      <c r="AL213" s="183">
        <v>0</v>
      </c>
      <c r="AM213" s="183">
        <v>1</v>
      </c>
      <c r="AN213" s="183">
        <v>0</v>
      </c>
      <c r="AO213" s="4" t="str">
        <f t="shared" si="63"/>
        <v>N/A</v>
      </c>
      <c r="AP213" s="30" t="str">
        <f t="shared" si="56"/>
        <v xml:space="preserve">N/A; </v>
      </c>
      <c r="AQ213" s="182">
        <v>0</v>
      </c>
      <c r="AR213" s="182">
        <v>0</v>
      </c>
      <c r="AS213" s="182">
        <v>0</v>
      </c>
      <c r="AT213" s="182">
        <v>0</v>
      </c>
      <c r="AU213" s="182">
        <v>0</v>
      </c>
      <c r="AV213" s="182">
        <v>0</v>
      </c>
      <c r="AW213" s="182">
        <v>1</v>
      </c>
      <c r="AX213" s="4" t="str">
        <f t="shared" si="55"/>
        <v>Data Extraction; Physical Systems; Backdoor Access; Remote Code Execution/Download</v>
      </c>
      <c r="AY213" s="4" t="str">
        <f t="shared" si="64"/>
        <v xml:space="preserve">Data Extraction; Physical Systems; Backdoor Access; Remote Code Execution/Download; </v>
      </c>
      <c r="AZ213" s="183">
        <v>1</v>
      </c>
      <c r="BA213" s="183">
        <v>1</v>
      </c>
      <c r="BB213" s="183">
        <v>1</v>
      </c>
      <c r="BC213" s="183">
        <v>0</v>
      </c>
      <c r="BD213" s="183">
        <v>1</v>
      </c>
      <c r="BE213" s="183">
        <v>0</v>
      </c>
      <c r="BF213" s="183">
        <v>0</v>
      </c>
      <c r="BG213" s="183">
        <v>0</v>
      </c>
      <c r="BH213" s="183">
        <v>0</v>
      </c>
      <c r="BI213" s="183">
        <v>0</v>
      </c>
      <c r="BJ213" s="4" t="s">
        <v>71</v>
      </c>
      <c r="BK213" s="4" t="s">
        <v>72</v>
      </c>
      <c r="BL213" s="154">
        <f t="shared" si="65"/>
        <v>2010</v>
      </c>
      <c r="BM213" s="30">
        <f t="shared" si="66"/>
        <v>2</v>
      </c>
      <c r="BN213" s="235">
        <v>4</v>
      </c>
      <c r="BO213" s="235">
        <v>5</v>
      </c>
      <c r="BP213" s="30">
        <f t="shared" si="67"/>
        <v>0</v>
      </c>
      <c r="BQ213" s="30">
        <v>0</v>
      </c>
    </row>
    <row r="214" spans="1:69">
      <c r="A214" s="37">
        <v>42878</v>
      </c>
      <c r="B214" s="30" t="s">
        <v>336</v>
      </c>
      <c r="C214" s="21" t="s">
        <v>66</v>
      </c>
      <c r="D214" s="38" t="s">
        <v>337</v>
      </c>
      <c r="E214" s="76" t="s">
        <v>338</v>
      </c>
      <c r="F214" s="4" t="s">
        <v>339</v>
      </c>
      <c r="G214" s="4" t="s">
        <v>340</v>
      </c>
      <c r="H214" s="4" t="s">
        <v>341</v>
      </c>
      <c r="I214" s="156" t="str">
        <f t="shared" si="57"/>
        <v>3rd Party Application</v>
      </c>
      <c r="J214" s="4" t="str">
        <f t="shared" si="58"/>
        <v xml:space="preserve">3rd Party Application, </v>
      </c>
      <c r="K214" s="182">
        <v>0</v>
      </c>
      <c r="L214" s="182">
        <v>0</v>
      </c>
      <c r="M214" s="182">
        <v>1</v>
      </c>
      <c r="N214" s="182">
        <v>0</v>
      </c>
      <c r="O214" s="182">
        <v>0</v>
      </c>
      <c r="P214" s="182">
        <v>0</v>
      </c>
      <c r="Q214" s="182">
        <v>0</v>
      </c>
      <c r="R214" s="4" t="str">
        <f t="shared" si="59"/>
        <v>Self-signed/Unsigned</v>
      </c>
      <c r="S214" s="4" t="str">
        <f t="shared" si="60"/>
        <v xml:space="preserve">Self-signed/Unsigned; </v>
      </c>
      <c r="T214" s="183">
        <v>0</v>
      </c>
      <c r="U214" s="183">
        <v>0</v>
      </c>
      <c r="V214" s="183">
        <v>0</v>
      </c>
      <c r="W214" s="183">
        <v>0</v>
      </c>
      <c r="X214" s="183">
        <v>1</v>
      </c>
      <c r="Y214" s="183">
        <v>0</v>
      </c>
      <c r="Z214" s="183">
        <v>0</v>
      </c>
      <c r="AA214" s="4" t="str">
        <f t="shared" si="61"/>
        <v>3rd Party Application Store</v>
      </c>
      <c r="AB214" s="4" t="str">
        <f t="shared" si="62"/>
        <v xml:space="preserve">3rd Party Application Store; </v>
      </c>
      <c r="AC214" s="183">
        <v>0</v>
      </c>
      <c r="AD214" s="183">
        <v>0</v>
      </c>
      <c r="AE214" s="183">
        <v>0</v>
      </c>
      <c r="AF214" s="183">
        <v>1</v>
      </c>
      <c r="AG214" s="183">
        <v>0</v>
      </c>
      <c r="AH214" s="183">
        <v>0</v>
      </c>
      <c r="AI214" s="183">
        <v>0</v>
      </c>
      <c r="AJ214" s="183">
        <v>0</v>
      </c>
      <c r="AK214" s="183">
        <v>0</v>
      </c>
      <c r="AL214" s="183">
        <v>0</v>
      </c>
      <c r="AM214" s="183">
        <v>0</v>
      </c>
      <c r="AN214" s="183">
        <v>0</v>
      </c>
      <c r="AO214" s="4" t="str">
        <f t="shared" si="63"/>
        <v>N/A</v>
      </c>
      <c r="AP214" s="30" t="str">
        <f t="shared" si="56"/>
        <v xml:space="preserve">N/A; </v>
      </c>
      <c r="AQ214" s="182">
        <v>0</v>
      </c>
      <c r="AR214" s="182">
        <v>0</v>
      </c>
      <c r="AS214" s="182">
        <v>0</v>
      </c>
      <c r="AT214" s="182">
        <v>0</v>
      </c>
      <c r="AU214" s="182">
        <v>0</v>
      </c>
      <c r="AV214" s="182">
        <v>0</v>
      </c>
      <c r="AW214" s="182">
        <v>1</v>
      </c>
      <c r="AX214" s="4" t="str">
        <f t="shared" si="55"/>
        <v>Data Extraction; Backdoor Access; Remote Code Execution/Download</v>
      </c>
      <c r="AY214" s="4" t="str">
        <f t="shared" si="64"/>
        <v xml:space="preserve">Data Extraction; Backdoor Access; Remote Code Execution/Download; </v>
      </c>
      <c r="AZ214" s="183">
        <v>1</v>
      </c>
      <c r="BA214" s="183">
        <v>0</v>
      </c>
      <c r="BB214" s="183">
        <v>1</v>
      </c>
      <c r="BC214" s="183">
        <v>0</v>
      </c>
      <c r="BD214" s="183">
        <v>1</v>
      </c>
      <c r="BE214" s="183">
        <v>0</v>
      </c>
      <c r="BF214" s="183">
        <v>0</v>
      </c>
      <c r="BG214" s="183">
        <v>0</v>
      </c>
      <c r="BH214" s="183">
        <v>0</v>
      </c>
      <c r="BI214" s="183">
        <v>0</v>
      </c>
      <c r="BJ214" s="4" t="s">
        <v>79</v>
      </c>
      <c r="BK214" s="4" t="s">
        <v>86</v>
      </c>
      <c r="BL214" s="154">
        <f t="shared" si="65"/>
        <v>2017</v>
      </c>
      <c r="BM214" s="30">
        <f t="shared" si="66"/>
        <v>1</v>
      </c>
      <c r="BN214" s="235">
        <v>3</v>
      </c>
      <c r="BO214" s="235">
        <v>1</v>
      </c>
      <c r="BP214" s="30">
        <f t="shared" si="67"/>
        <v>1</v>
      </c>
      <c r="BQ214" s="30">
        <v>0</v>
      </c>
    </row>
    <row r="215" spans="1:69">
      <c r="A215" s="37">
        <v>42055</v>
      </c>
      <c r="B215" s="30" t="s">
        <v>218</v>
      </c>
      <c r="C215" s="42" t="s">
        <v>112</v>
      </c>
      <c r="D215" s="38" t="s">
        <v>219</v>
      </c>
      <c r="E215" s="76" t="s">
        <v>220</v>
      </c>
      <c r="F215" s="4" t="s">
        <v>218</v>
      </c>
      <c r="G215" s="4" t="s">
        <v>221</v>
      </c>
      <c r="H215" s="4" t="s">
        <v>222</v>
      </c>
      <c r="I215" s="4" t="str">
        <f t="shared" si="57"/>
        <v>3rd Party Application</v>
      </c>
      <c r="J215" s="4" t="str">
        <f t="shared" si="58"/>
        <v xml:space="preserve">3rd Party Application, </v>
      </c>
      <c r="K215" s="182">
        <v>0</v>
      </c>
      <c r="L215" s="182">
        <v>0</v>
      </c>
      <c r="M215" s="182">
        <v>1</v>
      </c>
      <c r="N215" s="182">
        <v>0</v>
      </c>
      <c r="O215" s="182">
        <v>0</v>
      </c>
      <c r="P215" s="182">
        <v>0</v>
      </c>
      <c r="Q215" s="182">
        <v>0</v>
      </c>
      <c r="R215" s="4" t="str">
        <f t="shared" si="59"/>
        <v>Unknown, Other, or N/A</v>
      </c>
      <c r="S215" s="4" t="str">
        <f t="shared" si="60"/>
        <v xml:space="preserve">Unknown, Other, or N/A; </v>
      </c>
      <c r="T215" s="183">
        <v>0</v>
      </c>
      <c r="U215" s="183">
        <v>0</v>
      </c>
      <c r="V215" s="183">
        <v>0</v>
      </c>
      <c r="W215" s="183">
        <v>0</v>
      </c>
      <c r="X215" s="183">
        <v>0</v>
      </c>
      <c r="Y215" s="183">
        <v>0</v>
      </c>
      <c r="Z215" s="183">
        <v>1</v>
      </c>
      <c r="AA215" s="4" t="str">
        <f t="shared" si="61"/>
        <v>Supply Chain Service Provider</v>
      </c>
      <c r="AB215" s="4" t="str">
        <f t="shared" si="62"/>
        <v xml:space="preserve">Supply Chain Service Provider; </v>
      </c>
      <c r="AC215" s="183">
        <v>0</v>
      </c>
      <c r="AD215" s="183">
        <v>0</v>
      </c>
      <c r="AE215" s="183">
        <v>0</v>
      </c>
      <c r="AF215" s="183">
        <v>0</v>
      </c>
      <c r="AG215" s="183">
        <v>0</v>
      </c>
      <c r="AH215" s="183">
        <v>0</v>
      </c>
      <c r="AI215" s="183">
        <v>0</v>
      </c>
      <c r="AJ215" s="183">
        <v>0</v>
      </c>
      <c r="AK215" s="183">
        <v>0</v>
      </c>
      <c r="AL215" s="183">
        <v>0</v>
      </c>
      <c r="AM215" s="183">
        <v>1</v>
      </c>
      <c r="AN215" s="183">
        <v>0</v>
      </c>
      <c r="AO215" s="4" t="str">
        <f t="shared" si="63"/>
        <v>Credential Theft</v>
      </c>
      <c r="AP215" s="30" t="str">
        <f t="shared" si="56"/>
        <v xml:space="preserve">Credential Theft; </v>
      </c>
      <c r="AQ215" s="182">
        <v>1</v>
      </c>
      <c r="AR215" s="182">
        <v>0</v>
      </c>
      <c r="AS215" s="182">
        <v>0</v>
      </c>
      <c r="AT215" s="182">
        <v>0</v>
      </c>
      <c r="AU215" s="182">
        <v>0</v>
      </c>
      <c r="AV215" s="182">
        <v>0</v>
      </c>
      <c r="AW215" s="182">
        <v>0</v>
      </c>
      <c r="AX215" s="4" t="str">
        <f t="shared" si="55"/>
        <v>Data Extraction</v>
      </c>
      <c r="AY215" s="4" t="str">
        <f t="shared" si="64"/>
        <v xml:space="preserve">Data Extraction; </v>
      </c>
      <c r="AZ215" s="183">
        <v>1</v>
      </c>
      <c r="BA215" s="183">
        <v>0</v>
      </c>
      <c r="BB215" s="183">
        <v>0</v>
      </c>
      <c r="BC215" s="183">
        <v>0</v>
      </c>
      <c r="BD215" s="183">
        <v>0</v>
      </c>
      <c r="BE215" s="183">
        <v>0</v>
      </c>
      <c r="BF215" s="183">
        <v>0</v>
      </c>
      <c r="BG215" s="183">
        <v>0</v>
      </c>
      <c r="BH215" s="183">
        <v>0</v>
      </c>
      <c r="BI215" s="183">
        <v>0</v>
      </c>
      <c r="BJ215" s="4" t="s">
        <v>45</v>
      </c>
      <c r="BK215" s="4" t="s">
        <v>45</v>
      </c>
      <c r="BL215" s="154">
        <f t="shared" si="65"/>
        <v>2015</v>
      </c>
      <c r="BM215" s="30">
        <f t="shared" si="66"/>
        <v>1</v>
      </c>
      <c r="BN215" s="235">
        <v>3</v>
      </c>
      <c r="BO215" s="235">
        <v>1</v>
      </c>
      <c r="BP215" s="30">
        <f t="shared" si="67"/>
        <v>0</v>
      </c>
      <c r="BQ215" s="30">
        <v>0</v>
      </c>
    </row>
    <row r="216" spans="1:69">
      <c r="A216" s="37">
        <v>43350</v>
      </c>
      <c r="B216" s="30" t="s">
        <v>509</v>
      </c>
      <c r="C216" s="21" t="s">
        <v>112</v>
      </c>
      <c r="D216" s="38" t="s">
        <v>510</v>
      </c>
      <c r="E216" s="76" t="s">
        <v>511</v>
      </c>
      <c r="F216" s="4" t="s">
        <v>512</v>
      </c>
      <c r="G216" s="4" t="s">
        <v>513</v>
      </c>
      <c r="H216" s="4" t="s">
        <v>514</v>
      </c>
      <c r="I216" s="4" t="str">
        <f t="shared" si="57"/>
        <v>3rd Party Firmware</v>
      </c>
      <c r="J216" s="4" t="str">
        <f t="shared" si="58"/>
        <v xml:space="preserve">3rd Party Firmware, </v>
      </c>
      <c r="K216" s="182">
        <v>0</v>
      </c>
      <c r="L216" s="182">
        <v>0</v>
      </c>
      <c r="M216" s="182">
        <v>0</v>
      </c>
      <c r="N216" s="182">
        <v>1</v>
      </c>
      <c r="O216" s="182">
        <v>0</v>
      </c>
      <c r="P216" s="182">
        <v>0</v>
      </c>
      <c r="Q216" s="182">
        <v>0</v>
      </c>
      <c r="R216" s="4" t="str">
        <f t="shared" si="59"/>
        <v>Broken Signature System</v>
      </c>
      <c r="S216" s="4" t="str">
        <f t="shared" si="60"/>
        <v xml:space="preserve">Broken Signature System; </v>
      </c>
      <c r="T216" s="183">
        <v>0</v>
      </c>
      <c r="U216" s="183">
        <v>0</v>
      </c>
      <c r="V216" s="183">
        <v>0</v>
      </c>
      <c r="W216" s="183">
        <v>0</v>
      </c>
      <c r="X216" s="183">
        <v>0</v>
      </c>
      <c r="Y216" s="183">
        <v>1</v>
      </c>
      <c r="Z216" s="183">
        <v>0</v>
      </c>
      <c r="AA216" s="4" t="str">
        <f t="shared" si="61"/>
        <v>Supply Chain Service Provider</v>
      </c>
      <c r="AB216" s="4" t="str">
        <f t="shared" si="62"/>
        <v xml:space="preserve">Supply Chain Service Provider; </v>
      </c>
      <c r="AC216" s="183">
        <v>0</v>
      </c>
      <c r="AD216" s="183">
        <v>0</v>
      </c>
      <c r="AE216" s="183">
        <v>0</v>
      </c>
      <c r="AF216" s="183">
        <v>0</v>
      </c>
      <c r="AG216" s="183">
        <v>0</v>
      </c>
      <c r="AH216" s="183">
        <v>0</v>
      </c>
      <c r="AI216" s="183">
        <v>0</v>
      </c>
      <c r="AJ216" s="183">
        <v>0</v>
      </c>
      <c r="AK216" s="183">
        <v>0</v>
      </c>
      <c r="AL216" s="183">
        <v>0</v>
      </c>
      <c r="AM216" s="183">
        <v>1</v>
      </c>
      <c r="AN216" s="183">
        <v>0</v>
      </c>
      <c r="AO216" s="4" t="str">
        <f t="shared" si="63"/>
        <v>Cryptography Error; Firmware Editing; Code Injection</v>
      </c>
      <c r="AP216" s="30" t="str">
        <f t="shared" si="56"/>
        <v xml:space="preserve">Cryptography Error; Firmware Editing; Code Injection; </v>
      </c>
      <c r="AQ216" s="182">
        <v>0</v>
      </c>
      <c r="AR216" s="182">
        <v>0</v>
      </c>
      <c r="AS216" s="182">
        <v>1</v>
      </c>
      <c r="AT216" s="182">
        <v>1</v>
      </c>
      <c r="AU216" s="182">
        <v>0</v>
      </c>
      <c r="AV216" s="182">
        <v>1</v>
      </c>
      <c r="AW216" s="182">
        <v>0</v>
      </c>
      <c r="AX216" s="4" t="str">
        <f t="shared" si="55"/>
        <v>Unknown or Other</v>
      </c>
      <c r="AY216" s="4" t="str">
        <f t="shared" si="64"/>
        <v xml:space="preserve">Unknown or Other; </v>
      </c>
      <c r="AZ216" s="183">
        <v>0</v>
      </c>
      <c r="BA216" s="183">
        <v>0</v>
      </c>
      <c r="BB216" s="183">
        <v>0</v>
      </c>
      <c r="BC216" s="183">
        <v>0</v>
      </c>
      <c r="BD216" s="183">
        <v>0</v>
      </c>
      <c r="BE216" s="183">
        <v>0</v>
      </c>
      <c r="BF216" s="183">
        <v>0</v>
      </c>
      <c r="BG216" s="183">
        <v>0</v>
      </c>
      <c r="BH216" s="183">
        <v>0</v>
      </c>
      <c r="BI216" s="183">
        <v>1</v>
      </c>
      <c r="BJ216" s="4" t="s">
        <v>45</v>
      </c>
      <c r="BK216" s="4" t="s">
        <v>45</v>
      </c>
      <c r="BL216" s="154">
        <f t="shared" si="65"/>
        <v>2018</v>
      </c>
      <c r="BM216" s="30">
        <f t="shared" si="66"/>
        <v>1</v>
      </c>
      <c r="BN216" s="235">
        <v>1</v>
      </c>
      <c r="BO216" s="235">
        <v>4</v>
      </c>
      <c r="BP216" s="30">
        <f t="shared" si="67"/>
        <v>0</v>
      </c>
      <c r="BQ216" s="30">
        <v>0</v>
      </c>
    </row>
    <row r="217" spans="1:69">
      <c r="A217" s="80">
        <v>44697</v>
      </c>
      <c r="B217" t="s">
        <v>1145</v>
      </c>
      <c r="C217" t="s">
        <v>112</v>
      </c>
      <c r="D217" t="s">
        <v>1146</v>
      </c>
      <c r="E217" s="116" t="s">
        <v>1147</v>
      </c>
      <c r="F217" s="30" t="s">
        <v>1148</v>
      </c>
      <c r="G217" s="30" t="s">
        <v>952</v>
      </c>
      <c r="H217" s="30" t="s">
        <v>1149</v>
      </c>
      <c r="I217" s="4" t="str">
        <f t="shared" si="57"/>
        <v>OSS</v>
      </c>
      <c r="J217" s="4" t="str">
        <f t="shared" si="58"/>
        <v xml:space="preserve">OSS, </v>
      </c>
      <c r="K217" s="182">
        <v>0</v>
      </c>
      <c r="L217" s="182">
        <v>0</v>
      </c>
      <c r="M217" s="182">
        <v>0</v>
      </c>
      <c r="N217" s="182">
        <v>0</v>
      </c>
      <c r="O217" s="182">
        <v>1</v>
      </c>
      <c r="P217" s="182">
        <v>0</v>
      </c>
      <c r="Q217" s="182">
        <v>0</v>
      </c>
      <c r="R217" s="4" t="str">
        <f t="shared" si="59"/>
        <v>Unknown, Other, or N/A</v>
      </c>
      <c r="S217" s="4" t="str">
        <f t="shared" si="60"/>
        <v xml:space="preserve">Unknown, Other, or N/A; </v>
      </c>
      <c r="T217" s="183">
        <v>0</v>
      </c>
      <c r="U217" s="183">
        <v>0</v>
      </c>
      <c r="V217" s="183">
        <v>0</v>
      </c>
      <c r="W217" s="183">
        <v>0</v>
      </c>
      <c r="X217" s="183">
        <v>0</v>
      </c>
      <c r="Y217" s="183">
        <v>0</v>
      </c>
      <c r="Z217" s="183">
        <v>1</v>
      </c>
      <c r="AA217" s="4" t="str">
        <f t="shared" si="61"/>
        <v>Open Source Dependency</v>
      </c>
      <c r="AB217" s="4" t="str">
        <f t="shared" si="62"/>
        <v xml:space="preserve">Open Source Dependency; </v>
      </c>
      <c r="AC217" s="183">
        <v>0</v>
      </c>
      <c r="AD217" s="183">
        <v>0</v>
      </c>
      <c r="AE217" s="183">
        <v>0</v>
      </c>
      <c r="AF217" s="183">
        <v>0</v>
      </c>
      <c r="AG217" s="183">
        <v>1</v>
      </c>
      <c r="AH217" s="183">
        <v>0</v>
      </c>
      <c r="AI217" s="183">
        <v>0</v>
      </c>
      <c r="AJ217" s="183">
        <v>0</v>
      </c>
      <c r="AK217" s="183">
        <v>0</v>
      </c>
      <c r="AL217" s="183">
        <v>0</v>
      </c>
      <c r="AM217" s="183">
        <v>0</v>
      </c>
      <c r="AN217" s="183">
        <v>0</v>
      </c>
      <c r="AO217" s="4" t="str">
        <f t="shared" si="63"/>
        <v>Credential Theft</v>
      </c>
      <c r="AP217" s="30" t="str">
        <f t="shared" si="56"/>
        <v xml:space="preserve">Credential Theft; </v>
      </c>
      <c r="AQ217" s="182">
        <v>1</v>
      </c>
      <c r="AR217" s="182">
        <v>0</v>
      </c>
      <c r="AS217" s="182">
        <v>0</v>
      </c>
      <c r="AT217" s="182">
        <v>0</v>
      </c>
      <c r="AU217" s="182">
        <v>0</v>
      </c>
      <c r="AV217" s="182">
        <v>0</v>
      </c>
      <c r="AW217" s="182">
        <v>0</v>
      </c>
      <c r="AX217" s="4" t="str">
        <f t="shared" si="55"/>
        <v>Data Extraction</v>
      </c>
      <c r="AY217" s="4" t="str">
        <f t="shared" si="64"/>
        <v xml:space="preserve">Data Extraction; </v>
      </c>
      <c r="AZ217" s="182">
        <v>1</v>
      </c>
      <c r="BA217" s="182">
        <v>0</v>
      </c>
      <c r="BB217" s="182">
        <v>0</v>
      </c>
      <c r="BC217" s="182">
        <v>0</v>
      </c>
      <c r="BD217" s="182">
        <v>0</v>
      </c>
      <c r="BE217" s="182">
        <v>0</v>
      </c>
      <c r="BF217" s="182">
        <v>0</v>
      </c>
      <c r="BG217" s="182">
        <v>0</v>
      </c>
      <c r="BH217" s="182">
        <v>0</v>
      </c>
      <c r="BI217" s="182">
        <v>0</v>
      </c>
      <c r="BJ217" s="30" t="s">
        <v>1150</v>
      </c>
      <c r="BK217" s="30" t="s">
        <v>292</v>
      </c>
      <c r="BL217" s="154">
        <f t="shared" si="65"/>
        <v>2022</v>
      </c>
      <c r="BM217" s="30">
        <f t="shared" si="66"/>
        <v>0</v>
      </c>
      <c r="BN217" s="238">
        <v>1</v>
      </c>
      <c r="BO217" s="238">
        <v>1</v>
      </c>
      <c r="BP217" s="30">
        <f t="shared" si="67"/>
        <v>0</v>
      </c>
      <c r="BQ217" s="30">
        <v>4</v>
      </c>
    </row>
    <row r="218" spans="1:69">
      <c r="A218" s="80">
        <v>43876</v>
      </c>
      <c r="B218" s="30" t="s">
        <v>749</v>
      </c>
      <c r="C218" s="21" t="s">
        <v>112</v>
      </c>
      <c r="D218" s="142" t="s">
        <v>750</v>
      </c>
      <c r="E218" s="81" t="s">
        <v>751</v>
      </c>
      <c r="F218" s="4" t="s">
        <v>752</v>
      </c>
      <c r="G218" s="4" t="s">
        <v>753</v>
      </c>
      <c r="H218" s="4" t="s">
        <v>754</v>
      </c>
      <c r="I218" s="4" t="str">
        <f t="shared" si="57"/>
        <v>3rd Party Application, 3rd Party Firmware</v>
      </c>
      <c r="J218" s="4" t="str">
        <f t="shared" si="58"/>
        <v xml:space="preserve">3rd Party Application, 3rd Party Firmware, </v>
      </c>
      <c r="K218" s="182">
        <v>0</v>
      </c>
      <c r="L218" s="182">
        <v>0</v>
      </c>
      <c r="M218" s="182">
        <v>1</v>
      </c>
      <c r="N218" s="182">
        <v>1</v>
      </c>
      <c r="O218" s="182">
        <v>0</v>
      </c>
      <c r="P218" s="182">
        <v>0</v>
      </c>
      <c r="Q218" s="182">
        <v>0</v>
      </c>
      <c r="R218" s="4" t="str">
        <f t="shared" si="59"/>
        <v>Unknown, Other, or N/A</v>
      </c>
      <c r="S218" s="4" t="str">
        <f t="shared" si="60"/>
        <v xml:space="preserve">Unknown, Other, or N/A; </v>
      </c>
      <c r="T218" s="183">
        <v>0</v>
      </c>
      <c r="U218" s="183">
        <v>0</v>
      </c>
      <c r="V218" s="183">
        <v>0</v>
      </c>
      <c r="W218" s="183">
        <v>0</v>
      </c>
      <c r="X218" s="183">
        <v>0</v>
      </c>
      <c r="Y218" s="183">
        <v>0</v>
      </c>
      <c r="Z218" s="183">
        <v>1</v>
      </c>
      <c r="AA218" s="4" t="str">
        <f t="shared" si="61"/>
        <v>Development Software</v>
      </c>
      <c r="AB218" s="4" t="str">
        <f t="shared" si="62"/>
        <v xml:space="preserve">Development Software; </v>
      </c>
      <c r="AC218" s="183">
        <v>0</v>
      </c>
      <c r="AD218" s="183">
        <v>0</v>
      </c>
      <c r="AE218" s="183">
        <v>0</v>
      </c>
      <c r="AF218" s="183">
        <v>0</v>
      </c>
      <c r="AG218" s="183">
        <v>0</v>
      </c>
      <c r="AH218" s="183">
        <v>0</v>
      </c>
      <c r="AI218" s="183">
        <v>0</v>
      </c>
      <c r="AJ218" s="183">
        <v>0</v>
      </c>
      <c r="AK218" s="183">
        <v>0</v>
      </c>
      <c r="AL218" s="183">
        <v>1</v>
      </c>
      <c r="AM218" s="183">
        <v>0</v>
      </c>
      <c r="AN218" s="183">
        <v>0</v>
      </c>
      <c r="AO218" s="4" t="str">
        <f t="shared" si="63"/>
        <v>Code Injection</v>
      </c>
      <c r="AP218" s="30" t="str">
        <f t="shared" si="56"/>
        <v xml:space="preserve">Code Injection; </v>
      </c>
      <c r="AQ218" s="182">
        <v>0</v>
      </c>
      <c r="AR218" s="182">
        <v>0</v>
      </c>
      <c r="AS218" s="182">
        <v>0</v>
      </c>
      <c r="AT218" s="182">
        <v>0</v>
      </c>
      <c r="AU218" s="182">
        <v>0</v>
      </c>
      <c r="AV218" s="182">
        <v>1</v>
      </c>
      <c r="AW218" s="182">
        <v>0</v>
      </c>
      <c r="AX218" s="4" t="str">
        <f t="shared" si="55"/>
        <v>Physical Systems; Backdoor Access; Remote Code Execution/Download; Data Damage</v>
      </c>
      <c r="AY218" s="4" t="str">
        <f t="shared" si="64"/>
        <v xml:space="preserve">Physical Systems; Backdoor Access; Remote Code Execution/Download; Data Damage; </v>
      </c>
      <c r="AZ218" s="183">
        <v>0</v>
      </c>
      <c r="BA218" s="183">
        <v>1</v>
      </c>
      <c r="BB218" s="183">
        <v>1</v>
      </c>
      <c r="BC218" s="183">
        <v>0</v>
      </c>
      <c r="BD218" s="183">
        <v>1</v>
      </c>
      <c r="BE218" s="183">
        <v>0</v>
      </c>
      <c r="BF218" s="183">
        <v>0</v>
      </c>
      <c r="BG218" s="183">
        <v>0</v>
      </c>
      <c r="BH218" s="183">
        <v>1</v>
      </c>
      <c r="BI218" s="183">
        <v>0</v>
      </c>
      <c r="BJ218" s="4" t="s">
        <v>45</v>
      </c>
      <c r="BK218" s="4" t="s">
        <v>45</v>
      </c>
      <c r="BL218" s="154">
        <f t="shared" si="65"/>
        <v>2020</v>
      </c>
      <c r="BM218" s="30">
        <f t="shared" si="66"/>
        <v>2</v>
      </c>
      <c r="BN218" s="235">
        <v>0</v>
      </c>
      <c r="BO218" s="235">
        <v>4</v>
      </c>
      <c r="BP218" s="30">
        <f t="shared" si="67"/>
        <v>0</v>
      </c>
      <c r="BQ218" s="30">
        <v>0</v>
      </c>
    </row>
    <row r="219" spans="1:69">
      <c r="A219" s="36">
        <v>42262</v>
      </c>
      <c r="B219" s="30" t="s">
        <v>234</v>
      </c>
      <c r="C219" s="21" t="s">
        <v>66</v>
      </c>
      <c r="D219" s="38" t="s">
        <v>235</v>
      </c>
      <c r="E219" s="68" t="s">
        <v>236</v>
      </c>
      <c r="F219" s="4" t="s">
        <v>237</v>
      </c>
      <c r="G219" s="4" t="s">
        <v>238</v>
      </c>
      <c r="H219" s="4" t="s">
        <v>135</v>
      </c>
      <c r="I219" s="4" t="str">
        <f t="shared" si="57"/>
        <v>3rd Party Firmware</v>
      </c>
      <c r="J219" s="4" t="str">
        <f t="shared" si="58"/>
        <v xml:space="preserve">3rd Party Firmware, </v>
      </c>
      <c r="K219" s="182">
        <v>0</v>
      </c>
      <c r="L219" s="182">
        <v>0</v>
      </c>
      <c r="M219" s="182">
        <v>0</v>
      </c>
      <c r="N219" s="182">
        <v>1</v>
      </c>
      <c r="O219" s="182">
        <v>0</v>
      </c>
      <c r="P219" s="182">
        <v>0</v>
      </c>
      <c r="Q219" s="182">
        <v>0</v>
      </c>
      <c r="R219" s="4" t="str">
        <f t="shared" si="59"/>
        <v>Default Password Exploit; Account Access</v>
      </c>
      <c r="S219" s="4" t="str">
        <f t="shared" si="60"/>
        <v xml:space="preserve">Default Password Exploit; Account Access; </v>
      </c>
      <c r="T219" s="183">
        <v>0</v>
      </c>
      <c r="U219" s="183">
        <v>0</v>
      </c>
      <c r="V219" s="183">
        <v>1</v>
      </c>
      <c r="W219" s="183">
        <v>1</v>
      </c>
      <c r="X219" s="183">
        <v>0</v>
      </c>
      <c r="Y219" s="183">
        <v>0</v>
      </c>
      <c r="Z219" s="183">
        <v>0</v>
      </c>
      <c r="AA219" s="4" t="str">
        <f t="shared" si="61"/>
        <v>Supply Chain Service Provider</v>
      </c>
      <c r="AB219" s="4" t="str">
        <f t="shared" si="62"/>
        <v xml:space="preserve">Supply Chain Service Provider; </v>
      </c>
      <c r="AC219" s="183">
        <v>0</v>
      </c>
      <c r="AD219" s="183">
        <v>0</v>
      </c>
      <c r="AE219" s="183">
        <v>0</v>
      </c>
      <c r="AF219" s="183">
        <v>0</v>
      </c>
      <c r="AG219" s="183">
        <v>0</v>
      </c>
      <c r="AH219" s="183">
        <v>0</v>
      </c>
      <c r="AI219" s="183">
        <v>0</v>
      </c>
      <c r="AJ219" s="183">
        <v>0</v>
      </c>
      <c r="AK219" s="183">
        <v>0</v>
      </c>
      <c r="AL219" s="183">
        <v>0</v>
      </c>
      <c r="AM219" s="183">
        <v>1</v>
      </c>
      <c r="AN219" s="183">
        <v>0</v>
      </c>
      <c r="AO219" s="4" t="str">
        <f t="shared" si="63"/>
        <v>N/A</v>
      </c>
      <c r="AP219" s="30" t="str">
        <f t="shared" si="56"/>
        <v xml:space="preserve">N/A; </v>
      </c>
      <c r="AQ219" s="182">
        <v>0</v>
      </c>
      <c r="AR219" s="182">
        <v>0</v>
      </c>
      <c r="AS219" s="182">
        <v>0</v>
      </c>
      <c r="AT219" s="182">
        <v>0</v>
      </c>
      <c r="AU219" s="182">
        <v>0</v>
      </c>
      <c r="AV219" s="182">
        <v>0</v>
      </c>
      <c r="AW219" s="182">
        <v>1</v>
      </c>
      <c r="AX219" s="4" t="str">
        <f t="shared" ref="AX219:AX250" si="68">LEFT(AY219,LEN(AY219)-2)</f>
        <v>Backdoor Access; Remote Code Execution/Download</v>
      </c>
      <c r="AY219" s="4" t="str">
        <f t="shared" si="64"/>
        <v xml:space="preserve">Backdoor Access; Remote Code Execution/Download; </v>
      </c>
      <c r="AZ219" s="183">
        <v>0</v>
      </c>
      <c r="BA219" s="183">
        <v>0</v>
      </c>
      <c r="BB219" s="183">
        <v>1</v>
      </c>
      <c r="BC219" s="183">
        <v>0</v>
      </c>
      <c r="BD219" s="183">
        <v>1</v>
      </c>
      <c r="BE219" s="183">
        <v>0</v>
      </c>
      <c r="BF219" s="183">
        <v>0</v>
      </c>
      <c r="BG219" s="183">
        <v>0</v>
      </c>
      <c r="BH219" s="183">
        <v>0</v>
      </c>
      <c r="BI219" s="183">
        <v>0</v>
      </c>
      <c r="BJ219" s="4" t="s">
        <v>79</v>
      </c>
      <c r="BK219" s="4" t="s">
        <v>79</v>
      </c>
      <c r="BL219" s="154">
        <f t="shared" si="65"/>
        <v>2015</v>
      </c>
      <c r="BM219" s="30">
        <f t="shared" si="66"/>
        <v>1</v>
      </c>
      <c r="BN219" s="235">
        <v>3</v>
      </c>
      <c r="BO219" s="235">
        <v>4</v>
      </c>
      <c r="BP219" s="30">
        <f t="shared" si="67"/>
        <v>0</v>
      </c>
      <c r="BQ219" s="30">
        <v>0</v>
      </c>
    </row>
    <row r="220" spans="1:69">
      <c r="A220" s="80">
        <v>44572</v>
      </c>
      <c r="B220" t="s">
        <v>1055</v>
      </c>
      <c r="C220" t="s">
        <v>66</v>
      </c>
      <c r="D220" t="s">
        <v>1056</v>
      </c>
      <c r="E220" s="158" t="s">
        <v>1057</v>
      </c>
      <c r="F220" s="30" t="s">
        <v>1058</v>
      </c>
      <c r="G220" s="30" t="s">
        <v>1059</v>
      </c>
      <c r="H220" s="30" t="s">
        <v>1060</v>
      </c>
      <c r="I220" s="4" t="str">
        <f t="shared" si="57"/>
        <v>Attacker Application</v>
      </c>
      <c r="J220" s="4" t="str">
        <f t="shared" si="58"/>
        <v xml:space="preserve">Attacker Application, </v>
      </c>
      <c r="K220" s="182">
        <v>0</v>
      </c>
      <c r="L220" s="182">
        <v>0</v>
      </c>
      <c r="M220" s="182">
        <v>0</v>
      </c>
      <c r="N220" s="182">
        <v>0</v>
      </c>
      <c r="O220" s="182">
        <v>0</v>
      </c>
      <c r="P220" s="182">
        <v>1</v>
      </c>
      <c r="Q220" s="182">
        <v>0</v>
      </c>
      <c r="R220" s="4" t="str">
        <f t="shared" si="59"/>
        <v>Self-signed/Unsigned</v>
      </c>
      <c r="S220" s="4" t="str">
        <f t="shared" si="60"/>
        <v xml:space="preserve">Self-signed/Unsigned; </v>
      </c>
      <c r="T220" s="183">
        <v>0</v>
      </c>
      <c r="U220" s="183">
        <v>0</v>
      </c>
      <c r="V220" s="183">
        <v>0</v>
      </c>
      <c r="W220" s="183">
        <v>0</v>
      </c>
      <c r="X220" s="183">
        <v>1</v>
      </c>
      <c r="Y220" s="183">
        <v>0</v>
      </c>
      <c r="Z220" s="183">
        <v>0</v>
      </c>
      <c r="AA220" s="4" t="str">
        <f t="shared" si="61"/>
        <v>Hijacked Updates; Open Source Dependency; Direct Download; Unknown, N/A, or Other</v>
      </c>
      <c r="AB220" s="4" t="str">
        <f t="shared" si="62"/>
        <v xml:space="preserve">Hijacked Updates; Open Source Dependency; Direct Download; Unknown, N/A, or Other; </v>
      </c>
      <c r="AC220" s="183">
        <v>0</v>
      </c>
      <c r="AD220" s="183">
        <v>1</v>
      </c>
      <c r="AE220" s="183">
        <v>0</v>
      </c>
      <c r="AF220" s="183">
        <v>0</v>
      </c>
      <c r="AG220" s="183">
        <v>1</v>
      </c>
      <c r="AH220" s="183">
        <v>0</v>
      </c>
      <c r="AI220" s="183">
        <v>0</v>
      </c>
      <c r="AJ220" s="183">
        <v>1</v>
      </c>
      <c r="AK220" s="183">
        <v>0</v>
      </c>
      <c r="AL220" s="183">
        <v>0</v>
      </c>
      <c r="AM220" s="183">
        <v>0</v>
      </c>
      <c r="AN220" s="183">
        <v>1</v>
      </c>
      <c r="AO220" s="4" t="str">
        <f t="shared" si="63"/>
        <v>N/A</v>
      </c>
      <c r="AP220" s="30" t="str">
        <f t="shared" ref="AP220:AP251" si="69">_xlfn.CONCAT(IF(AQ220,_xlfn.CONCAT($AQ$1,"; "),""),IF(AR220,_xlfn.CONCAT($AR$1,"; "),""),IF(AS220,_xlfn.CONCAT($AS$1,"; "),""),IF(AT220,_xlfn.CONCAT($AT$1,"; "),""),IF(AU220,_xlfn.CONCAT($AU$1,"; "),""),IF(AV220,_xlfn.CONCAT($AV$1,"; "),""),IF(AW220,_xlfn.CONCAT($AW$1,"; "),""))</f>
        <v xml:space="preserve">N/A; </v>
      </c>
      <c r="AQ220" s="182">
        <v>0</v>
      </c>
      <c r="AR220" s="182">
        <v>0</v>
      </c>
      <c r="AS220" s="182">
        <v>0</v>
      </c>
      <c r="AT220" s="182">
        <v>0</v>
      </c>
      <c r="AU220" s="182">
        <v>0</v>
      </c>
      <c r="AV220" s="182">
        <v>0</v>
      </c>
      <c r="AW220" s="182">
        <v>1</v>
      </c>
      <c r="AX220" s="4" t="str">
        <f t="shared" si="68"/>
        <v>Data Extraction; Backdoor Access; Remote Code Execution/Download</v>
      </c>
      <c r="AY220" s="4" t="str">
        <f t="shared" si="64"/>
        <v xml:space="preserve">Data Extraction; Backdoor Access; Remote Code Execution/Download; </v>
      </c>
      <c r="AZ220" s="182">
        <v>1</v>
      </c>
      <c r="BA220" s="182">
        <v>0</v>
      </c>
      <c r="BB220" s="182">
        <v>1</v>
      </c>
      <c r="BC220" s="182">
        <v>0</v>
      </c>
      <c r="BD220" s="182">
        <v>1</v>
      </c>
      <c r="BE220" s="182">
        <v>0</v>
      </c>
      <c r="BF220" s="182">
        <v>0</v>
      </c>
      <c r="BG220" s="182">
        <v>0</v>
      </c>
      <c r="BH220" s="182">
        <v>0</v>
      </c>
      <c r="BI220" s="182">
        <v>0</v>
      </c>
      <c r="BJ220" s="30" t="s">
        <v>79</v>
      </c>
      <c r="BK220" s="30" t="s">
        <v>79</v>
      </c>
      <c r="BL220" s="174">
        <f t="shared" si="65"/>
        <v>2022</v>
      </c>
      <c r="BM220" s="30">
        <f t="shared" si="66"/>
        <v>0</v>
      </c>
      <c r="BN220" s="238">
        <v>4</v>
      </c>
      <c r="BO220" s="238">
        <v>3</v>
      </c>
      <c r="BP220" s="30">
        <f t="shared" si="67"/>
        <v>0</v>
      </c>
      <c r="BQ220" s="30">
        <v>4</v>
      </c>
    </row>
    <row r="221" spans="1:69">
      <c r="A221" s="37">
        <v>41593</v>
      </c>
      <c r="B221" s="30" t="s">
        <v>170</v>
      </c>
      <c r="C221" s="21" t="s">
        <v>66</v>
      </c>
      <c r="D221" s="38" t="s">
        <v>171</v>
      </c>
      <c r="E221" s="68" t="s">
        <v>172</v>
      </c>
      <c r="F221" s="4" t="s">
        <v>173</v>
      </c>
      <c r="G221" s="4" t="s">
        <v>174</v>
      </c>
      <c r="H221" s="4" t="s">
        <v>175</v>
      </c>
      <c r="I221" s="4" t="str">
        <f t="shared" si="57"/>
        <v>3rd Party Application</v>
      </c>
      <c r="J221" s="4" t="str">
        <f t="shared" si="58"/>
        <v xml:space="preserve">3rd Party Application, </v>
      </c>
      <c r="K221" s="182">
        <v>0</v>
      </c>
      <c r="L221" s="182">
        <v>0</v>
      </c>
      <c r="M221" s="182">
        <v>1</v>
      </c>
      <c r="N221" s="182">
        <v>0</v>
      </c>
      <c r="O221" s="182">
        <v>0</v>
      </c>
      <c r="P221" s="182">
        <v>0</v>
      </c>
      <c r="Q221" s="182">
        <v>0</v>
      </c>
      <c r="R221" s="4" t="str">
        <f t="shared" si="59"/>
        <v>Account Access</v>
      </c>
      <c r="S221" s="4" t="str">
        <f t="shared" si="60"/>
        <v xml:space="preserve">Account Access; </v>
      </c>
      <c r="T221" s="183">
        <v>0</v>
      </c>
      <c r="U221" s="183">
        <v>0</v>
      </c>
      <c r="V221" s="183">
        <v>0</v>
      </c>
      <c r="W221" s="183">
        <v>1</v>
      </c>
      <c r="X221" s="183">
        <v>0</v>
      </c>
      <c r="Y221" s="183">
        <v>0</v>
      </c>
      <c r="Z221" s="183">
        <v>0</v>
      </c>
      <c r="AA221" s="4" t="str">
        <f t="shared" si="61"/>
        <v>Supply Chain Service Provider</v>
      </c>
      <c r="AB221" s="4" t="str">
        <f t="shared" si="62"/>
        <v xml:space="preserve">Supply Chain Service Provider; </v>
      </c>
      <c r="AC221" s="183">
        <v>0</v>
      </c>
      <c r="AD221" s="183">
        <v>0</v>
      </c>
      <c r="AE221" s="183">
        <v>0</v>
      </c>
      <c r="AF221" s="183">
        <v>0</v>
      </c>
      <c r="AG221" s="183">
        <v>0</v>
      </c>
      <c r="AH221" s="183">
        <v>0</v>
      </c>
      <c r="AI221" s="183">
        <v>0</v>
      </c>
      <c r="AJ221" s="183">
        <v>0</v>
      </c>
      <c r="AK221" s="183">
        <v>0</v>
      </c>
      <c r="AL221" s="183">
        <v>0</v>
      </c>
      <c r="AM221" s="183">
        <v>1</v>
      </c>
      <c r="AN221" s="183">
        <v>0</v>
      </c>
      <c r="AO221" s="4" t="str">
        <f t="shared" si="63"/>
        <v>N/A</v>
      </c>
      <c r="AP221" s="30" t="str">
        <f t="shared" si="69"/>
        <v xml:space="preserve">N/A; </v>
      </c>
      <c r="AQ221" s="182">
        <v>0</v>
      </c>
      <c r="AR221" s="182">
        <v>0</v>
      </c>
      <c r="AS221" s="182">
        <v>0</v>
      </c>
      <c r="AT221" s="182">
        <v>0</v>
      </c>
      <c r="AU221" s="182">
        <v>0</v>
      </c>
      <c r="AV221" s="182">
        <v>0</v>
      </c>
      <c r="AW221" s="182">
        <v>1</v>
      </c>
      <c r="AX221" s="4" t="str">
        <f t="shared" si="68"/>
        <v>Data Extraction</v>
      </c>
      <c r="AY221" s="4" t="str">
        <f t="shared" si="64"/>
        <v xml:space="preserve">Data Extraction; </v>
      </c>
      <c r="AZ221" s="183">
        <v>1</v>
      </c>
      <c r="BA221" s="183">
        <v>0</v>
      </c>
      <c r="BB221" s="183">
        <v>0</v>
      </c>
      <c r="BC221" s="183">
        <v>0</v>
      </c>
      <c r="BD221" s="183">
        <v>0</v>
      </c>
      <c r="BE221" s="183">
        <v>0</v>
      </c>
      <c r="BF221" s="183">
        <v>0</v>
      </c>
      <c r="BG221" s="183">
        <v>0</v>
      </c>
      <c r="BH221" s="183">
        <v>0</v>
      </c>
      <c r="BI221" s="183">
        <v>0</v>
      </c>
      <c r="BJ221" s="4" t="s">
        <v>79</v>
      </c>
      <c r="BK221" s="4" t="s">
        <v>79</v>
      </c>
      <c r="BL221" s="154">
        <f t="shared" si="65"/>
        <v>2013</v>
      </c>
      <c r="BM221" s="30">
        <f t="shared" si="66"/>
        <v>1</v>
      </c>
      <c r="BN221" s="235">
        <v>1</v>
      </c>
      <c r="BO221" s="235">
        <v>3</v>
      </c>
      <c r="BP221" s="30">
        <f t="shared" si="67"/>
        <v>0</v>
      </c>
      <c r="BQ221" s="30">
        <v>0</v>
      </c>
    </row>
    <row r="222" spans="1:69">
      <c r="A222" s="80">
        <v>44459</v>
      </c>
      <c r="B222" t="s">
        <v>1025</v>
      </c>
      <c r="C222" s="30" t="s">
        <v>66</v>
      </c>
      <c r="D222" s="145" t="s">
        <v>1026</v>
      </c>
      <c r="E222" s="116" t="s">
        <v>1027</v>
      </c>
      <c r="F222" t="s">
        <v>1028</v>
      </c>
      <c r="G222" t="s">
        <v>1029</v>
      </c>
      <c r="H222" t="s">
        <v>1030</v>
      </c>
      <c r="I222" s="4" t="str">
        <f t="shared" si="57"/>
        <v>1st Party OS/Applications</v>
      </c>
      <c r="J222" s="4" t="str">
        <f t="shared" si="58"/>
        <v xml:space="preserve">1st Party OS/Applications, </v>
      </c>
      <c r="K222" s="182">
        <v>1</v>
      </c>
      <c r="L222" s="182">
        <v>0</v>
      </c>
      <c r="M222" s="182">
        <v>0</v>
      </c>
      <c r="N222" s="182">
        <v>0</v>
      </c>
      <c r="O222" s="182">
        <v>0</v>
      </c>
      <c r="P222" s="182">
        <v>0</v>
      </c>
      <c r="Q222" s="182">
        <v>0</v>
      </c>
      <c r="R222" s="4" t="str">
        <f t="shared" si="59"/>
        <v>Stolen/Purchased Certificate; Broken Signature System</v>
      </c>
      <c r="S222" s="4" t="str">
        <f t="shared" si="60"/>
        <v xml:space="preserve">Stolen/Purchased Certificate; Broken Signature System; </v>
      </c>
      <c r="T222" s="183">
        <v>1</v>
      </c>
      <c r="U222" s="183">
        <v>0</v>
      </c>
      <c r="V222" s="183">
        <v>0</v>
      </c>
      <c r="W222" s="183">
        <v>0</v>
      </c>
      <c r="X222" s="183">
        <v>0</v>
      </c>
      <c r="Y222" s="183">
        <v>1</v>
      </c>
      <c r="Z222" s="183">
        <v>0</v>
      </c>
      <c r="AA222" s="4" t="str">
        <f t="shared" si="61"/>
        <v>Direct Download</v>
      </c>
      <c r="AB222" s="4" t="str">
        <f t="shared" si="62"/>
        <v xml:space="preserve">Direct Download; </v>
      </c>
      <c r="AC222" s="183">
        <v>0</v>
      </c>
      <c r="AD222" s="183">
        <v>0</v>
      </c>
      <c r="AE222" s="183">
        <v>0</v>
      </c>
      <c r="AF222" s="183">
        <v>0</v>
      </c>
      <c r="AG222" s="183">
        <v>0</v>
      </c>
      <c r="AH222" s="183">
        <v>0</v>
      </c>
      <c r="AI222" s="183">
        <v>0</v>
      </c>
      <c r="AJ222" s="183">
        <v>1</v>
      </c>
      <c r="AK222" s="183">
        <v>0</v>
      </c>
      <c r="AL222" s="183">
        <v>0</v>
      </c>
      <c r="AM222" s="183">
        <v>0</v>
      </c>
      <c r="AN222" s="183">
        <v>0</v>
      </c>
      <c r="AO222" s="4" t="str">
        <f t="shared" si="63"/>
        <v>N/A</v>
      </c>
      <c r="AP222" s="30" t="str">
        <f t="shared" si="69"/>
        <v xml:space="preserve">N/A; </v>
      </c>
      <c r="AQ222" s="182">
        <v>0</v>
      </c>
      <c r="AR222" s="182">
        <v>0</v>
      </c>
      <c r="AS222" s="182">
        <v>0</v>
      </c>
      <c r="AT222" s="182">
        <v>0</v>
      </c>
      <c r="AU222" s="182">
        <v>0</v>
      </c>
      <c r="AV222" s="182">
        <v>0</v>
      </c>
      <c r="AW222" s="182">
        <v>1</v>
      </c>
      <c r="AX222" s="4" t="str">
        <f t="shared" si="68"/>
        <v>Data Extraction; Backdoor Access; Remote Code Execution/Download</v>
      </c>
      <c r="AY222" s="4" t="str">
        <f t="shared" si="64"/>
        <v xml:space="preserve">Data Extraction; Backdoor Access; Remote Code Execution/Download; </v>
      </c>
      <c r="AZ222" s="183">
        <v>1</v>
      </c>
      <c r="BA222" s="183">
        <v>0</v>
      </c>
      <c r="BB222" s="183">
        <v>1</v>
      </c>
      <c r="BC222" s="183">
        <v>0</v>
      </c>
      <c r="BD222" s="183">
        <v>1</v>
      </c>
      <c r="BE222" s="183">
        <v>0</v>
      </c>
      <c r="BF222" s="183">
        <v>0</v>
      </c>
      <c r="BG222" s="183">
        <v>0</v>
      </c>
      <c r="BH222" s="183">
        <v>0</v>
      </c>
      <c r="BI222" s="183">
        <v>0</v>
      </c>
      <c r="BJ222" t="s">
        <v>79</v>
      </c>
      <c r="BK222" s="4" t="s">
        <v>79</v>
      </c>
      <c r="BL222" s="154">
        <f t="shared" si="65"/>
        <v>2021</v>
      </c>
      <c r="BM222" s="30">
        <f t="shared" si="66"/>
        <v>1</v>
      </c>
      <c r="BN222" s="236">
        <v>2</v>
      </c>
      <c r="BO222" s="236">
        <v>1</v>
      </c>
      <c r="BP222" s="30">
        <f t="shared" si="67"/>
        <v>0</v>
      </c>
      <c r="BQ222" s="30">
        <v>2</v>
      </c>
    </row>
    <row r="223" spans="1:69" ht="16">
      <c r="A223" s="80">
        <v>44722</v>
      </c>
      <c r="B223" s="135" t="s">
        <v>1406</v>
      </c>
      <c r="C223" t="s">
        <v>66</v>
      </c>
      <c r="D223" s="145" t="s">
        <v>1407</v>
      </c>
      <c r="E223" s="116" t="s">
        <v>1408</v>
      </c>
      <c r="F223" t="s">
        <v>1409</v>
      </c>
      <c r="G223" t="s">
        <v>1410</v>
      </c>
      <c r="H223" t="s">
        <v>1411</v>
      </c>
      <c r="I223" s="4" t="str">
        <f t="shared" si="57"/>
        <v>Attacker Application</v>
      </c>
      <c r="J223" s="4" t="str">
        <f t="shared" si="58"/>
        <v xml:space="preserve">Attacker Application, </v>
      </c>
      <c r="K223" s="182">
        <v>0</v>
      </c>
      <c r="L223" s="182">
        <v>0</v>
      </c>
      <c r="M223" s="182">
        <v>0</v>
      </c>
      <c r="N223" s="182">
        <v>0</v>
      </c>
      <c r="O223" s="182">
        <v>0</v>
      </c>
      <c r="P223" s="182">
        <v>1</v>
      </c>
      <c r="Q223" s="182">
        <v>0</v>
      </c>
      <c r="R223" s="4" t="str">
        <f t="shared" si="59"/>
        <v>Self-signed/Unsigned</v>
      </c>
      <c r="S223" s="4" t="str">
        <f t="shared" si="60"/>
        <v xml:space="preserve">Self-signed/Unsigned; </v>
      </c>
      <c r="T223" s="182">
        <v>0</v>
      </c>
      <c r="U223" s="182">
        <v>0</v>
      </c>
      <c r="V223" s="182">
        <v>0</v>
      </c>
      <c r="W223" s="182">
        <v>0</v>
      </c>
      <c r="X223" s="182">
        <v>1</v>
      </c>
      <c r="Y223" s="182">
        <v>0</v>
      </c>
      <c r="Z223" s="182">
        <v>0</v>
      </c>
      <c r="AA223" s="4" t="str">
        <f t="shared" si="61"/>
        <v>Typosquatting; Open Source Dependency</v>
      </c>
      <c r="AB223" s="4" t="str">
        <f t="shared" si="62"/>
        <v xml:space="preserve">Typosquatting; Open Source Dependency; </v>
      </c>
      <c r="AC223" s="182">
        <v>1</v>
      </c>
      <c r="AD223" s="182">
        <v>0</v>
      </c>
      <c r="AE223" s="182">
        <v>0</v>
      </c>
      <c r="AF223" s="182">
        <v>0</v>
      </c>
      <c r="AG223" s="182">
        <v>1</v>
      </c>
      <c r="AH223" s="182">
        <v>0</v>
      </c>
      <c r="AI223" s="182">
        <v>0</v>
      </c>
      <c r="AJ223" s="182">
        <v>0</v>
      </c>
      <c r="AK223" s="182">
        <v>0</v>
      </c>
      <c r="AL223" s="182">
        <v>0</v>
      </c>
      <c r="AM223" s="182">
        <v>0</v>
      </c>
      <c r="AN223" s="182">
        <v>0</v>
      </c>
      <c r="AO223" s="4" t="str">
        <f t="shared" si="63"/>
        <v>N/A</v>
      </c>
      <c r="AP223" s="30" t="str">
        <f t="shared" si="69"/>
        <v xml:space="preserve">N/A; </v>
      </c>
      <c r="AQ223" s="182">
        <v>0</v>
      </c>
      <c r="AR223" s="182">
        <v>0</v>
      </c>
      <c r="AS223" s="182">
        <v>0</v>
      </c>
      <c r="AT223" s="182">
        <v>0</v>
      </c>
      <c r="AU223" s="182">
        <v>0</v>
      </c>
      <c r="AV223" s="182">
        <v>0</v>
      </c>
      <c r="AW223" s="182">
        <v>1</v>
      </c>
      <c r="AX223" s="4" t="str">
        <f t="shared" si="68"/>
        <v>Data Extraction</v>
      </c>
      <c r="AY223" s="4" t="str">
        <f t="shared" si="64"/>
        <v xml:space="preserve">Data Extraction; </v>
      </c>
      <c r="AZ223" s="182">
        <v>1</v>
      </c>
      <c r="BA223" s="182">
        <v>0</v>
      </c>
      <c r="BB223" s="182">
        <v>0</v>
      </c>
      <c r="BC223" s="182">
        <v>0</v>
      </c>
      <c r="BD223" s="182">
        <v>0</v>
      </c>
      <c r="BE223" s="182">
        <v>0</v>
      </c>
      <c r="BF223" s="182">
        <v>0</v>
      </c>
      <c r="BG223" s="182">
        <v>0</v>
      </c>
      <c r="BH223" s="182">
        <v>0</v>
      </c>
      <c r="BI223" s="182">
        <v>0</v>
      </c>
      <c r="BJ223" t="s">
        <v>79</v>
      </c>
      <c r="BK223" t="s">
        <v>79</v>
      </c>
      <c r="BL223" s="154">
        <f t="shared" si="65"/>
        <v>2022</v>
      </c>
      <c r="BM223" s="30">
        <f t="shared" si="66"/>
        <v>0</v>
      </c>
      <c r="BN223" s="238">
        <v>2</v>
      </c>
      <c r="BO223" s="238">
        <v>3</v>
      </c>
      <c r="BP223" s="30">
        <f t="shared" si="67"/>
        <v>0</v>
      </c>
      <c r="BQ223" s="30">
        <v>5</v>
      </c>
    </row>
    <row r="224" spans="1:69">
      <c r="A224" s="48">
        <v>43599</v>
      </c>
      <c r="B224" s="30" t="s">
        <v>630</v>
      </c>
      <c r="C224" s="21" t="s">
        <v>112</v>
      </c>
      <c r="D224" s="49" t="s">
        <v>631</v>
      </c>
      <c r="E224" s="68" t="s">
        <v>632</v>
      </c>
      <c r="F224" s="4" t="s">
        <v>237</v>
      </c>
      <c r="G224" s="4" t="s">
        <v>238</v>
      </c>
      <c r="H224" s="4" t="s">
        <v>290</v>
      </c>
      <c r="I224" s="4" t="str">
        <f t="shared" si="57"/>
        <v>3rd Party Firmware</v>
      </c>
      <c r="J224" s="4" t="str">
        <f t="shared" si="58"/>
        <v xml:space="preserve">3rd Party Firmware, </v>
      </c>
      <c r="K224" s="182">
        <v>0</v>
      </c>
      <c r="L224" s="182">
        <v>0</v>
      </c>
      <c r="M224" s="182">
        <v>0</v>
      </c>
      <c r="N224" s="182">
        <v>1</v>
      </c>
      <c r="O224" s="182">
        <v>0</v>
      </c>
      <c r="P224" s="182">
        <v>0</v>
      </c>
      <c r="Q224" s="182">
        <v>0</v>
      </c>
      <c r="R224" s="4" t="str">
        <f t="shared" si="59"/>
        <v>Unknown, Other, or N/A</v>
      </c>
      <c r="S224" s="4" t="str">
        <f t="shared" si="60"/>
        <v xml:space="preserve">Unknown, Other, or N/A; </v>
      </c>
      <c r="T224" s="183">
        <v>0</v>
      </c>
      <c r="U224" s="183">
        <v>0</v>
      </c>
      <c r="V224" s="183">
        <v>0</v>
      </c>
      <c r="W224" s="183">
        <v>0</v>
      </c>
      <c r="X224" s="183">
        <v>0</v>
      </c>
      <c r="Y224" s="183">
        <v>0</v>
      </c>
      <c r="Z224" s="183">
        <v>1</v>
      </c>
      <c r="AA224" s="4" t="str">
        <f t="shared" si="61"/>
        <v>Supply Chain Service Provider</v>
      </c>
      <c r="AB224" s="4" t="str">
        <f t="shared" si="62"/>
        <v xml:space="preserve">Supply Chain Service Provider; </v>
      </c>
      <c r="AC224" s="183">
        <v>0</v>
      </c>
      <c r="AD224" s="183">
        <v>0</v>
      </c>
      <c r="AE224" s="183">
        <v>0</v>
      </c>
      <c r="AF224" s="183">
        <v>0</v>
      </c>
      <c r="AG224" s="183">
        <v>0</v>
      </c>
      <c r="AH224" s="183">
        <v>0</v>
      </c>
      <c r="AI224" s="183">
        <v>0</v>
      </c>
      <c r="AJ224" s="183">
        <v>0</v>
      </c>
      <c r="AK224" s="183">
        <v>0</v>
      </c>
      <c r="AL224" s="183">
        <v>0</v>
      </c>
      <c r="AM224" s="183">
        <v>1</v>
      </c>
      <c r="AN224" s="183">
        <v>0</v>
      </c>
      <c r="AO224" s="4" t="str">
        <f t="shared" si="63"/>
        <v>Firmware Editing; Code Injection</v>
      </c>
      <c r="AP224" s="30" t="str">
        <f t="shared" si="69"/>
        <v xml:space="preserve">Firmware Editing; Code Injection; </v>
      </c>
      <c r="AQ224" s="182">
        <v>0</v>
      </c>
      <c r="AR224" s="182">
        <v>0</v>
      </c>
      <c r="AS224" s="182">
        <v>0</v>
      </c>
      <c r="AT224" s="182">
        <v>1</v>
      </c>
      <c r="AU224" s="182">
        <v>0</v>
      </c>
      <c r="AV224" s="182">
        <v>1</v>
      </c>
      <c r="AW224" s="182">
        <v>0</v>
      </c>
      <c r="AX224" s="4" t="str">
        <f t="shared" si="68"/>
        <v>Backdoor Access; Remote Code Execution/Download</v>
      </c>
      <c r="AY224" s="4" t="str">
        <f t="shared" si="64"/>
        <v xml:space="preserve">Backdoor Access; Remote Code Execution/Download; </v>
      </c>
      <c r="AZ224" s="183">
        <v>0</v>
      </c>
      <c r="BA224" s="183">
        <v>0</v>
      </c>
      <c r="BB224" s="183">
        <v>1</v>
      </c>
      <c r="BC224" s="183">
        <v>0</v>
      </c>
      <c r="BD224" s="183">
        <v>1</v>
      </c>
      <c r="BE224" s="183">
        <v>0</v>
      </c>
      <c r="BF224" s="183">
        <v>0</v>
      </c>
      <c r="BG224" s="183">
        <v>0</v>
      </c>
      <c r="BH224" s="183">
        <v>0</v>
      </c>
      <c r="BI224" s="183">
        <v>0</v>
      </c>
      <c r="BJ224" s="4" t="s">
        <v>45</v>
      </c>
      <c r="BK224" s="4" t="s">
        <v>45</v>
      </c>
      <c r="BL224" s="154">
        <f t="shared" si="65"/>
        <v>2019</v>
      </c>
      <c r="BM224" s="30">
        <f t="shared" si="66"/>
        <v>1</v>
      </c>
      <c r="BN224" s="235">
        <v>3</v>
      </c>
      <c r="BO224" s="235">
        <v>4</v>
      </c>
      <c r="BP224" s="30">
        <f t="shared" si="67"/>
        <v>0</v>
      </c>
      <c r="BQ224" s="30">
        <v>0</v>
      </c>
    </row>
    <row r="225" spans="1:69">
      <c r="A225" s="36">
        <v>43291</v>
      </c>
      <c r="B225" s="30" t="s">
        <v>463</v>
      </c>
      <c r="C225" s="42" t="s">
        <v>66</v>
      </c>
      <c r="D225" s="38" t="s">
        <v>464</v>
      </c>
      <c r="E225" s="82" t="s">
        <v>465</v>
      </c>
      <c r="F225" s="4" t="s">
        <v>466</v>
      </c>
      <c r="G225" s="4" t="s">
        <v>467</v>
      </c>
      <c r="H225" s="4" t="s">
        <v>468</v>
      </c>
      <c r="I225" s="4" t="str">
        <f t="shared" si="57"/>
        <v>3rd Party Application</v>
      </c>
      <c r="J225" s="4" t="str">
        <f t="shared" si="58"/>
        <v xml:space="preserve">3rd Party Application, </v>
      </c>
      <c r="K225" s="182">
        <v>0</v>
      </c>
      <c r="L225" s="182">
        <v>0</v>
      </c>
      <c r="M225" s="182">
        <v>1</v>
      </c>
      <c r="N225" s="182">
        <v>0</v>
      </c>
      <c r="O225" s="182">
        <v>0</v>
      </c>
      <c r="P225" s="182">
        <v>0</v>
      </c>
      <c r="Q225" s="182">
        <v>0</v>
      </c>
      <c r="R225" s="4" t="str">
        <f t="shared" si="59"/>
        <v>Unknown, Other, or N/A</v>
      </c>
      <c r="S225" s="4" t="str">
        <f t="shared" si="60"/>
        <v xml:space="preserve">Unknown, Other, or N/A; </v>
      </c>
      <c r="T225" s="183">
        <v>0</v>
      </c>
      <c r="U225" s="183">
        <v>0</v>
      </c>
      <c r="V225" s="183">
        <v>0</v>
      </c>
      <c r="W225" s="183">
        <v>0</v>
      </c>
      <c r="X225" s="183">
        <v>0</v>
      </c>
      <c r="Y225" s="183">
        <v>0</v>
      </c>
      <c r="Z225" s="183">
        <v>1</v>
      </c>
      <c r="AA225" s="4" t="str">
        <f t="shared" si="61"/>
        <v>Supply Chain Service Provider</v>
      </c>
      <c r="AB225" s="4" t="str">
        <f t="shared" si="62"/>
        <v xml:space="preserve">Supply Chain Service Provider; </v>
      </c>
      <c r="AC225" s="183">
        <v>0</v>
      </c>
      <c r="AD225" s="183">
        <v>0</v>
      </c>
      <c r="AE225" s="183">
        <v>0</v>
      </c>
      <c r="AF225" s="183">
        <v>0</v>
      </c>
      <c r="AG225" s="183">
        <v>0</v>
      </c>
      <c r="AH225" s="183">
        <v>0</v>
      </c>
      <c r="AI225" s="183">
        <v>0</v>
      </c>
      <c r="AJ225" s="183">
        <v>0</v>
      </c>
      <c r="AK225" s="183">
        <v>0</v>
      </c>
      <c r="AL225" s="183">
        <v>0</v>
      </c>
      <c r="AM225" s="183">
        <v>1</v>
      </c>
      <c r="AN225" s="183">
        <v>0</v>
      </c>
      <c r="AO225" s="4" t="str">
        <f t="shared" si="63"/>
        <v>N/A</v>
      </c>
      <c r="AP225" s="30" t="str">
        <f t="shared" si="69"/>
        <v xml:space="preserve">N/A; </v>
      </c>
      <c r="AQ225" s="182">
        <v>0</v>
      </c>
      <c r="AR225" s="182">
        <v>0</v>
      </c>
      <c r="AS225" s="182">
        <v>0</v>
      </c>
      <c r="AT225" s="182">
        <v>0</v>
      </c>
      <c r="AU225" s="182">
        <v>0</v>
      </c>
      <c r="AV225" s="182">
        <v>0</v>
      </c>
      <c r="AW225" s="182">
        <v>1</v>
      </c>
      <c r="AX225" s="4" t="str">
        <f t="shared" si="68"/>
        <v>Data Extraction</v>
      </c>
      <c r="AY225" s="4" t="str">
        <f t="shared" si="64"/>
        <v xml:space="preserve">Data Extraction; </v>
      </c>
      <c r="AZ225" s="183">
        <v>1</v>
      </c>
      <c r="BA225" s="183">
        <v>0</v>
      </c>
      <c r="BB225" s="183">
        <v>0</v>
      </c>
      <c r="BC225" s="183">
        <v>0</v>
      </c>
      <c r="BD225" s="183">
        <v>0</v>
      </c>
      <c r="BE225" s="183">
        <v>0</v>
      </c>
      <c r="BF225" s="183">
        <v>0</v>
      </c>
      <c r="BG225" s="183">
        <v>0</v>
      </c>
      <c r="BH225" s="183">
        <v>0</v>
      </c>
      <c r="BI225" s="183">
        <v>0</v>
      </c>
      <c r="BJ225" s="4" t="s">
        <v>469</v>
      </c>
      <c r="BK225" s="4" t="s">
        <v>86</v>
      </c>
      <c r="BL225" s="154">
        <f t="shared" si="65"/>
        <v>2018</v>
      </c>
      <c r="BM225" s="30">
        <f t="shared" si="66"/>
        <v>1</v>
      </c>
      <c r="BN225" s="235">
        <v>3</v>
      </c>
      <c r="BO225" s="235">
        <v>1</v>
      </c>
      <c r="BP225" s="30">
        <f t="shared" si="67"/>
        <v>0</v>
      </c>
      <c r="BQ225" s="30">
        <v>0</v>
      </c>
    </row>
    <row r="226" spans="1:69">
      <c r="A226" s="118">
        <v>44442</v>
      </c>
      <c r="B226" t="s">
        <v>1001</v>
      </c>
      <c r="C226" s="42" t="s">
        <v>112</v>
      </c>
      <c r="D226" s="143" t="s">
        <v>1002</v>
      </c>
      <c r="E226" s="113" t="s">
        <v>1003</v>
      </c>
      <c r="F226" t="s">
        <v>1004</v>
      </c>
      <c r="G226" t="s">
        <v>1005</v>
      </c>
      <c r="H226" t="s">
        <v>1006</v>
      </c>
      <c r="I226" s="4" t="str">
        <f t="shared" si="57"/>
        <v>3rd Party Application</v>
      </c>
      <c r="J226" s="4" t="str">
        <f t="shared" si="58"/>
        <v xml:space="preserve">3rd Party Application, </v>
      </c>
      <c r="K226" s="182">
        <v>0</v>
      </c>
      <c r="L226" s="182">
        <v>0</v>
      </c>
      <c r="M226" s="182">
        <v>1</v>
      </c>
      <c r="N226" s="182">
        <v>0</v>
      </c>
      <c r="O226" s="182">
        <v>0</v>
      </c>
      <c r="P226" s="182">
        <v>0</v>
      </c>
      <c r="Q226" s="182">
        <v>0</v>
      </c>
      <c r="R226" s="4" t="str">
        <f t="shared" si="59"/>
        <v>Unknown, Other, or N/A</v>
      </c>
      <c r="S226" s="4" t="str">
        <f t="shared" si="60"/>
        <v xml:space="preserve">Unknown, Other, or N/A; </v>
      </c>
      <c r="T226" s="183">
        <v>0</v>
      </c>
      <c r="U226" s="183">
        <v>0</v>
      </c>
      <c r="V226" s="183">
        <v>0</v>
      </c>
      <c r="W226" s="183">
        <v>0</v>
      </c>
      <c r="X226" s="183">
        <v>0</v>
      </c>
      <c r="Y226" s="183">
        <v>0</v>
      </c>
      <c r="Z226" s="183">
        <v>1</v>
      </c>
      <c r="AA226" s="4" t="str">
        <f t="shared" si="61"/>
        <v>Open Source Dependency; Development Software</v>
      </c>
      <c r="AB226" s="4" t="str">
        <f t="shared" si="62"/>
        <v xml:space="preserve">Open Source Dependency; Development Software; </v>
      </c>
      <c r="AC226" s="183">
        <v>0</v>
      </c>
      <c r="AD226" s="183">
        <v>0</v>
      </c>
      <c r="AE226" s="183">
        <v>0</v>
      </c>
      <c r="AF226" s="183">
        <v>0</v>
      </c>
      <c r="AG226" s="183">
        <v>1</v>
      </c>
      <c r="AH226" s="183">
        <v>0</v>
      </c>
      <c r="AI226" s="183">
        <v>0</v>
      </c>
      <c r="AJ226" s="183">
        <v>0</v>
      </c>
      <c r="AK226" s="183">
        <v>0</v>
      </c>
      <c r="AL226" s="183">
        <v>1</v>
      </c>
      <c r="AM226" s="183">
        <v>0</v>
      </c>
      <c r="AN226" s="183">
        <v>0</v>
      </c>
      <c r="AO226" s="4" t="str">
        <f t="shared" si="63"/>
        <v>Credential Theft; Certificate Theft</v>
      </c>
      <c r="AP226" s="30" t="str">
        <f t="shared" si="69"/>
        <v xml:space="preserve">Credential Theft; Certificate Theft; </v>
      </c>
      <c r="AQ226" s="182">
        <v>1</v>
      </c>
      <c r="AR226" s="182">
        <v>1</v>
      </c>
      <c r="AS226" s="182">
        <v>0</v>
      </c>
      <c r="AT226" s="182">
        <v>0</v>
      </c>
      <c r="AU226" s="182">
        <v>0</v>
      </c>
      <c r="AV226" s="182">
        <v>0</v>
      </c>
      <c r="AW226" s="182">
        <v>0</v>
      </c>
      <c r="AX226" s="4" t="str">
        <f t="shared" si="68"/>
        <v>Data Extraction</v>
      </c>
      <c r="AY226" s="4" t="str">
        <f t="shared" si="64"/>
        <v xml:space="preserve">Data Extraction; </v>
      </c>
      <c r="AZ226" s="183">
        <v>1</v>
      </c>
      <c r="BA226" s="183">
        <v>0</v>
      </c>
      <c r="BB226" s="183">
        <v>0</v>
      </c>
      <c r="BC226" s="183">
        <v>0</v>
      </c>
      <c r="BD226" s="183">
        <v>0</v>
      </c>
      <c r="BE226" s="183">
        <v>0</v>
      </c>
      <c r="BF226" s="183">
        <v>0</v>
      </c>
      <c r="BG226" s="183">
        <v>0</v>
      </c>
      <c r="BH226" s="183">
        <v>0</v>
      </c>
      <c r="BI226" s="183">
        <v>0</v>
      </c>
      <c r="BJ226" s="4" t="s">
        <v>45</v>
      </c>
      <c r="BK226" s="30" t="s">
        <v>45</v>
      </c>
      <c r="BL226" s="154">
        <f t="shared" si="65"/>
        <v>2021</v>
      </c>
      <c r="BM226" s="30">
        <f t="shared" si="66"/>
        <v>1</v>
      </c>
      <c r="BN226" s="236">
        <v>3</v>
      </c>
      <c r="BO226" s="236">
        <v>1</v>
      </c>
      <c r="BP226" s="30">
        <f t="shared" si="67"/>
        <v>0</v>
      </c>
      <c r="BQ226" s="30">
        <v>2</v>
      </c>
    </row>
    <row r="227" spans="1:69" ht="16">
      <c r="A227" s="80">
        <v>44943</v>
      </c>
      <c r="B227" s="135" t="s">
        <v>1319</v>
      </c>
      <c r="C227" t="s">
        <v>112</v>
      </c>
      <c r="D227" s="145" t="s">
        <v>1320</v>
      </c>
      <c r="E227" s="116" t="s">
        <v>1321</v>
      </c>
      <c r="F227" t="s">
        <v>1058</v>
      </c>
      <c r="G227" t="s">
        <v>1059</v>
      </c>
      <c r="H227" t="s">
        <v>1322</v>
      </c>
      <c r="I227" s="4" t="str">
        <f t="shared" si="57"/>
        <v>Attacker Application</v>
      </c>
      <c r="J227" s="4" t="str">
        <f t="shared" si="58"/>
        <v xml:space="preserve">Attacker Application, </v>
      </c>
      <c r="K227" s="182">
        <v>0</v>
      </c>
      <c r="L227" s="182">
        <v>0</v>
      </c>
      <c r="M227" s="182">
        <v>0</v>
      </c>
      <c r="N227" s="182">
        <v>0</v>
      </c>
      <c r="O227" s="182">
        <v>0</v>
      </c>
      <c r="P227" s="182">
        <v>1</v>
      </c>
      <c r="Q227" s="182">
        <v>0</v>
      </c>
      <c r="R227" s="4" t="str">
        <f t="shared" si="59"/>
        <v>Self-signed/Unsigned</v>
      </c>
      <c r="S227" s="4" t="str">
        <f t="shared" si="60"/>
        <v xml:space="preserve">Self-signed/Unsigned; </v>
      </c>
      <c r="T227" s="182">
        <v>0</v>
      </c>
      <c r="U227" s="182">
        <v>0</v>
      </c>
      <c r="V227" s="182">
        <v>0</v>
      </c>
      <c r="W227" s="182">
        <v>0</v>
      </c>
      <c r="X227" s="182">
        <v>1</v>
      </c>
      <c r="Y227" s="182">
        <v>0</v>
      </c>
      <c r="Z227" s="182">
        <v>0</v>
      </c>
      <c r="AA227" s="4" t="str">
        <f t="shared" si="61"/>
        <v>Typosquatting; Direct Download</v>
      </c>
      <c r="AB227" s="4" t="str">
        <f t="shared" si="62"/>
        <v xml:space="preserve">Typosquatting; Direct Download; </v>
      </c>
      <c r="AC227" s="182">
        <v>1</v>
      </c>
      <c r="AD227" s="182">
        <v>0</v>
      </c>
      <c r="AE227" s="182">
        <v>0</v>
      </c>
      <c r="AF227" s="182">
        <v>0</v>
      </c>
      <c r="AG227" s="182">
        <v>0</v>
      </c>
      <c r="AH227" s="182">
        <v>0</v>
      </c>
      <c r="AI227" s="182">
        <v>0</v>
      </c>
      <c r="AJ227" s="182">
        <v>1</v>
      </c>
      <c r="AK227" s="182">
        <v>0</v>
      </c>
      <c r="AL227" s="182">
        <v>0</v>
      </c>
      <c r="AM227" s="182">
        <v>0</v>
      </c>
      <c r="AN227" s="182">
        <v>0</v>
      </c>
      <c r="AO227" s="4" t="str">
        <f t="shared" si="63"/>
        <v>N/A</v>
      </c>
      <c r="AP227" s="30" t="str">
        <f t="shared" si="69"/>
        <v xml:space="preserve">N/A; </v>
      </c>
      <c r="AQ227" s="182">
        <v>0</v>
      </c>
      <c r="AR227" s="182">
        <v>0</v>
      </c>
      <c r="AS227" s="182">
        <v>0</v>
      </c>
      <c r="AT227" s="182">
        <v>0</v>
      </c>
      <c r="AU227" s="182">
        <v>0</v>
      </c>
      <c r="AV227" s="182">
        <v>0</v>
      </c>
      <c r="AW227" s="182">
        <v>1</v>
      </c>
      <c r="AX227" s="4" t="str">
        <f t="shared" si="68"/>
        <v>Cryptominer; Remote Code Execution/Download</v>
      </c>
      <c r="AY227" s="4" t="str">
        <f t="shared" si="64"/>
        <v xml:space="preserve">Cryptominer; Remote Code Execution/Download; </v>
      </c>
      <c r="AZ227" s="182">
        <v>0</v>
      </c>
      <c r="BA227" s="182">
        <v>0</v>
      </c>
      <c r="BB227" s="182">
        <v>0</v>
      </c>
      <c r="BC227" s="182">
        <v>1</v>
      </c>
      <c r="BD227" s="182">
        <v>1</v>
      </c>
      <c r="BE227" s="182">
        <v>0</v>
      </c>
      <c r="BF227" s="182">
        <v>0</v>
      </c>
      <c r="BG227" s="182">
        <v>0</v>
      </c>
      <c r="BH227" s="182">
        <v>0</v>
      </c>
      <c r="BI227" s="182">
        <v>0</v>
      </c>
      <c r="BJ227" t="s">
        <v>1323</v>
      </c>
      <c r="BK227" t="s">
        <v>79</v>
      </c>
      <c r="BL227" s="154">
        <f t="shared" si="65"/>
        <v>2023</v>
      </c>
      <c r="BM227" s="30">
        <f t="shared" si="66"/>
        <v>0</v>
      </c>
      <c r="BN227" s="238">
        <v>2</v>
      </c>
      <c r="BO227" s="238">
        <v>1</v>
      </c>
      <c r="BP227" s="30">
        <f t="shared" si="67"/>
        <v>0</v>
      </c>
      <c r="BQ227" s="30">
        <v>5</v>
      </c>
    </row>
    <row r="228" spans="1:69">
      <c r="A228" s="37">
        <v>43610</v>
      </c>
      <c r="B228" s="30" t="s">
        <v>633</v>
      </c>
      <c r="C228" s="21" t="s">
        <v>66</v>
      </c>
      <c r="D228" s="38" t="s">
        <v>634</v>
      </c>
      <c r="E228" s="76" t="s">
        <v>635</v>
      </c>
      <c r="F228" s="4" t="s">
        <v>636</v>
      </c>
      <c r="G228" s="4" t="s">
        <v>637</v>
      </c>
      <c r="H228" s="4" t="s">
        <v>85</v>
      </c>
      <c r="I228" s="4" t="str">
        <f t="shared" si="57"/>
        <v>1st Party OS/Applications, 1st Party Firmware</v>
      </c>
      <c r="J228" s="4" t="str">
        <f t="shared" si="58"/>
        <v xml:space="preserve">1st Party OS/Applications, 1st Party Firmware, </v>
      </c>
      <c r="K228" s="182">
        <v>1</v>
      </c>
      <c r="L228" s="182">
        <v>1</v>
      </c>
      <c r="M228" s="182">
        <v>0</v>
      </c>
      <c r="N228" s="182">
        <v>0</v>
      </c>
      <c r="O228" s="182">
        <v>0</v>
      </c>
      <c r="P228" s="182">
        <v>0</v>
      </c>
      <c r="Q228" s="182">
        <v>0</v>
      </c>
      <c r="R228" s="4" t="str">
        <f t="shared" si="59"/>
        <v>Unknown, Other, or N/A</v>
      </c>
      <c r="S228" s="4" t="str">
        <f t="shared" si="60"/>
        <v xml:space="preserve">Unknown, Other, or N/A; </v>
      </c>
      <c r="T228" s="183">
        <v>0</v>
      </c>
      <c r="U228" s="183">
        <v>0</v>
      </c>
      <c r="V228" s="183">
        <v>0</v>
      </c>
      <c r="W228" s="183">
        <v>0</v>
      </c>
      <c r="X228" s="183">
        <v>0</v>
      </c>
      <c r="Y228" s="183">
        <v>0</v>
      </c>
      <c r="Z228" s="183">
        <v>1</v>
      </c>
      <c r="AA228" s="4" t="str">
        <f t="shared" si="61"/>
        <v>Supply Chain Service Provider</v>
      </c>
      <c r="AB228" s="4" t="str">
        <f t="shared" si="62"/>
        <v xml:space="preserve">Supply Chain Service Provider; </v>
      </c>
      <c r="AC228" s="183">
        <v>0</v>
      </c>
      <c r="AD228" s="183">
        <v>0</v>
      </c>
      <c r="AE228" s="183">
        <v>0</v>
      </c>
      <c r="AF228" s="183">
        <v>0</v>
      </c>
      <c r="AG228" s="183">
        <v>0</v>
      </c>
      <c r="AH228" s="183">
        <v>0</v>
      </c>
      <c r="AI228" s="183">
        <v>0</v>
      </c>
      <c r="AJ228" s="183">
        <v>0</v>
      </c>
      <c r="AK228" s="183">
        <v>0</v>
      </c>
      <c r="AL228" s="183">
        <v>0</v>
      </c>
      <c r="AM228" s="183">
        <v>1</v>
      </c>
      <c r="AN228" s="183">
        <v>0</v>
      </c>
      <c r="AO228" s="4" t="str">
        <f t="shared" si="63"/>
        <v>N/A</v>
      </c>
      <c r="AP228" s="30" t="str">
        <f t="shared" si="69"/>
        <v xml:space="preserve">N/A; </v>
      </c>
      <c r="AQ228" s="182">
        <v>0</v>
      </c>
      <c r="AR228" s="182">
        <v>0</v>
      </c>
      <c r="AS228" s="182">
        <v>0</v>
      </c>
      <c r="AT228" s="182">
        <v>0</v>
      </c>
      <c r="AU228" s="182">
        <v>0</v>
      </c>
      <c r="AV228" s="182">
        <v>0</v>
      </c>
      <c r="AW228" s="182">
        <v>1</v>
      </c>
      <c r="AX228" s="4" t="str">
        <f t="shared" si="68"/>
        <v>Data Extraction; Backdoor Access; Remote Code Execution/Download</v>
      </c>
      <c r="AY228" s="4" t="str">
        <f t="shared" si="64"/>
        <v xml:space="preserve">Data Extraction; Backdoor Access; Remote Code Execution/Download; </v>
      </c>
      <c r="AZ228" s="183">
        <v>1</v>
      </c>
      <c r="BA228" s="183">
        <v>0</v>
      </c>
      <c r="BB228" s="183">
        <v>1</v>
      </c>
      <c r="BC228" s="183">
        <v>0</v>
      </c>
      <c r="BD228" s="183">
        <v>1</v>
      </c>
      <c r="BE228" s="183">
        <v>0</v>
      </c>
      <c r="BF228" s="183">
        <v>0</v>
      </c>
      <c r="BG228" s="183">
        <v>0</v>
      </c>
      <c r="BH228" s="183">
        <v>0</v>
      </c>
      <c r="BI228" s="183">
        <v>0</v>
      </c>
      <c r="BJ228" s="4" t="s">
        <v>638</v>
      </c>
      <c r="BK228" s="4" t="s">
        <v>86</v>
      </c>
      <c r="BL228" s="154">
        <f t="shared" si="65"/>
        <v>2019</v>
      </c>
      <c r="BM228" s="30">
        <f t="shared" si="66"/>
        <v>2</v>
      </c>
      <c r="BN228" s="235">
        <v>2</v>
      </c>
      <c r="BO228" s="235">
        <v>4</v>
      </c>
      <c r="BP228" s="30">
        <f t="shared" si="67"/>
        <v>0</v>
      </c>
      <c r="BQ228" s="30">
        <v>0</v>
      </c>
    </row>
    <row r="229" spans="1:69">
      <c r="A229" s="36">
        <v>43118</v>
      </c>
      <c r="B229" s="30" t="s">
        <v>397</v>
      </c>
      <c r="C229" s="42" t="s">
        <v>66</v>
      </c>
      <c r="D229" s="38" t="s">
        <v>398</v>
      </c>
      <c r="E229" s="68" t="s">
        <v>399</v>
      </c>
      <c r="F229" s="4" t="s">
        <v>400</v>
      </c>
      <c r="G229" s="4" t="s">
        <v>401</v>
      </c>
      <c r="H229" s="4" t="s">
        <v>259</v>
      </c>
      <c r="I229" s="4" t="str">
        <f t="shared" si="57"/>
        <v>1st Party Firmware, Unknown/NA</v>
      </c>
      <c r="J229" s="4" t="str">
        <f t="shared" si="58"/>
        <v xml:space="preserve">1st Party Firmware, Unknown/NA, </v>
      </c>
      <c r="K229" s="182">
        <v>0</v>
      </c>
      <c r="L229" s="182">
        <v>1</v>
      </c>
      <c r="M229" s="182">
        <v>0</v>
      </c>
      <c r="N229" s="182">
        <v>0</v>
      </c>
      <c r="O229" s="182">
        <v>0</v>
      </c>
      <c r="P229" s="182">
        <v>0</v>
      </c>
      <c r="Q229" s="182">
        <v>1</v>
      </c>
      <c r="R229" s="4" t="str">
        <f t="shared" si="59"/>
        <v>Unknown, Other, or N/A</v>
      </c>
      <c r="S229" s="4" t="str">
        <f t="shared" si="60"/>
        <v xml:space="preserve">Unknown, Other, or N/A; </v>
      </c>
      <c r="T229" s="183">
        <v>0</v>
      </c>
      <c r="U229" s="183">
        <v>0</v>
      </c>
      <c r="V229" s="183">
        <v>0</v>
      </c>
      <c r="W229" s="183">
        <v>0</v>
      </c>
      <c r="X229" s="183">
        <v>0</v>
      </c>
      <c r="Y229" s="183">
        <v>0</v>
      </c>
      <c r="Z229" s="183">
        <v>1</v>
      </c>
      <c r="AA229" s="4" t="str">
        <f t="shared" si="61"/>
        <v>Worm Component; Hardware Component</v>
      </c>
      <c r="AB229" s="4" t="str">
        <f t="shared" si="62"/>
        <v xml:space="preserve">Worm Component; Hardware Component; </v>
      </c>
      <c r="AC229" s="183">
        <v>0</v>
      </c>
      <c r="AD229" s="183">
        <v>0</v>
      </c>
      <c r="AE229" s="183">
        <v>0</v>
      </c>
      <c r="AF229" s="183">
        <v>0</v>
      </c>
      <c r="AG229" s="183">
        <v>0</v>
      </c>
      <c r="AH229" s="183">
        <v>1</v>
      </c>
      <c r="AI229" s="183">
        <v>1</v>
      </c>
      <c r="AJ229" s="183">
        <v>0</v>
      </c>
      <c r="AK229" s="183">
        <v>0</v>
      </c>
      <c r="AL229" s="183">
        <v>0</v>
      </c>
      <c r="AM229" s="183">
        <v>0</v>
      </c>
      <c r="AN229" s="183">
        <v>0</v>
      </c>
      <c r="AO229" s="4" t="str">
        <f t="shared" si="63"/>
        <v>N/A</v>
      </c>
      <c r="AP229" s="30" t="str">
        <f t="shared" si="69"/>
        <v xml:space="preserve">N/A; </v>
      </c>
      <c r="AQ229" s="182">
        <v>0</v>
      </c>
      <c r="AR229" s="182">
        <v>0</v>
      </c>
      <c r="AS229" s="182">
        <v>0</v>
      </c>
      <c r="AT229" s="182">
        <v>0</v>
      </c>
      <c r="AU229" s="182">
        <v>0</v>
      </c>
      <c r="AV229" s="182">
        <v>0</v>
      </c>
      <c r="AW229" s="182">
        <v>1</v>
      </c>
      <c r="AX229" s="4" t="str">
        <f t="shared" si="68"/>
        <v>Data Extraction; Physical Systems; Backdoor Access; Remote Code Execution/Download</v>
      </c>
      <c r="AY229" s="4" t="str">
        <f t="shared" si="64"/>
        <v xml:space="preserve">Data Extraction; Physical Systems; Backdoor Access; Remote Code Execution/Download; </v>
      </c>
      <c r="AZ229" s="183">
        <v>1</v>
      </c>
      <c r="BA229" s="183">
        <v>1</v>
      </c>
      <c r="BB229" s="183">
        <v>1</v>
      </c>
      <c r="BC229" s="183">
        <v>0</v>
      </c>
      <c r="BD229" s="183">
        <v>1</v>
      </c>
      <c r="BE229" s="183">
        <v>0</v>
      </c>
      <c r="BF229" s="183">
        <v>0</v>
      </c>
      <c r="BG229" s="183">
        <v>0</v>
      </c>
      <c r="BH229" s="183">
        <v>0</v>
      </c>
      <c r="BI229" s="183">
        <v>0</v>
      </c>
      <c r="BJ229" s="4" t="s">
        <v>79</v>
      </c>
      <c r="BK229" s="4" t="s">
        <v>72</v>
      </c>
      <c r="BL229" s="154">
        <f t="shared" si="65"/>
        <v>2018</v>
      </c>
      <c r="BM229" s="30">
        <f t="shared" si="66"/>
        <v>1</v>
      </c>
      <c r="BN229" s="235">
        <v>4</v>
      </c>
      <c r="BO229" s="235">
        <v>5</v>
      </c>
      <c r="BP229" s="30">
        <f t="shared" si="67"/>
        <v>0</v>
      </c>
      <c r="BQ229" s="30">
        <v>0</v>
      </c>
    </row>
    <row r="230" spans="1:69" ht="16">
      <c r="A230" s="80">
        <v>44492</v>
      </c>
      <c r="B230" s="135" t="s">
        <v>1362</v>
      </c>
      <c r="C230" t="s">
        <v>66</v>
      </c>
      <c r="D230" s="145" t="s">
        <v>1363</v>
      </c>
      <c r="E230" s="158" t="s">
        <v>1364</v>
      </c>
      <c r="F230" t="s">
        <v>1365</v>
      </c>
      <c r="G230" t="s">
        <v>1366</v>
      </c>
      <c r="H230" t="s">
        <v>1367</v>
      </c>
      <c r="I230" s="4" t="str">
        <f t="shared" si="57"/>
        <v>OSS</v>
      </c>
      <c r="J230" s="4" t="str">
        <f t="shared" si="58"/>
        <v xml:space="preserve">OSS, </v>
      </c>
      <c r="K230" s="182">
        <v>0</v>
      </c>
      <c r="L230" s="182">
        <v>0</v>
      </c>
      <c r="M230" s="182">
        <v>0</v>
      </c>
      <c r="N230" s="182">
        <v>0</v>
      </c>
      <c r="O230" s="182">
        <v>1</v>
      </c>
      <c r="P230" s="182">
        <v>0</v>
      </c>
      <c r="Q230" s="182">
        <v>0</v>
      </c>
      <c r="R230" s="4" t="str">
        <f t="shared" si="59"/>
        <v>Account Access</v>
      </c>
      <c r="S230" s="4" t="str">
        <f t="shared" si="60"/>
        <v xml:space="preserve">Account Access; </v>
      </c>
      <c r="T230" s="182">
        <v>0</v>
      </c>
      <c r="U230" s="182">
        <v>0</v>
      </c>
      <c r="V230" s="182">
        <v>0</v>
      </c>
      <c r="W230" s="182">
        <v>1</v>
      </c>
      <c r="X230" s="182">
        <v>0</v>
      </c>
      <c r="Y230" s="182">
        <v>0</v>
      </c>
      <c r="Z230" s="182">
        <v>0</v>
      </c>
      <c r="AA230" s="4" t="str">
        <f t="shared" si="61"/>
        <v>Open Source Dependency</v>
      </c>
      <c r="AB230" s="4" t="str">
        <f t="shared" si="62"/>
        <v xml:space="preserve">Open Source Dependency; </v>
      </c>
      <c r="AC230" s="182">
        <v>0</v>
      </c>
      <c r="AD230" s="182">
        <v>0</v>
      </c>
      <c r="AE230" s="182">
        <v>0</v>
      </c>
      <c r="AF230" s="182">
        <v>0</v>
      </c>
      <c r="AG230" s="182">
        <v>1</v>
      </c>
      <c r="AH230" s="182">
        <v>0</v>
      </c>
      <c r="AI230" s="182">
        <v>0</v>
      </c>
      <c r="AJ230" s="182">
        <v>0</v>
      </c>
      <c r="AK230" s="182">
        <v>0</v>
      </c>
      <c r="AL230" s="182">
        <v>0</v>
      </c>
      <c r="AM230" s="182">
        <v>0</v>
      </c>
      <c r="AN230" s="182">
        <v>0</v>
      </c>
      <c r="AO230" s="4" t="str">
        <f t="shared" si="63"/>
        <v>N/A</v>
      </c>
      <c r="AP230" s="30" t="str">
        <f t="shared" si="69"/>
        <v xml:space="preserve">N/A; </v>
      </c>
      <c r="AQ230" s="182">
        <v>0</v>
      </c>
      <c r="AR230" s="182">
        <v>0</v>
      </c>
      <c r="AS230" s="182">
        <v>0</v>
      </c>
      <c r="AT230" s="182">
        <v>0</v>
      </c>
      <c r="AU230" s="182">
        <v>0</v>
      </c>
      <c r="AV230" s="182">
        <v>0</v>
      </c>
      <c r="AW230" s="182">
        <v>1</v>
      </c>
      <c r="AX230" s="4" t="str">
        <f t="shared" si="68"/>
        <v>Data Extraction; Cryptominer; Remote Code Execution/Download</v>
      </c>
      <c r="AY230" s="4" t="str">
        <f t="shared" si="64"/>
        <v xml:space="preserve">Data Extraction; Cryptominer; Remote Code Execution/Download; </v>
      </c>
      <c r="AZ230" s="182">
        <v>1</v>
      </c>
      <c r="BA230" s="182">
        <v>0</v>
      </c>
      <c r="BB230" s="182">
        <v>0</v>
      </c>
      <c r="BC230" s="182">
        <v>1</v>
      </c>
      <c r="BD230" s="182">
        <v>1</v>
      </c>
      <c r="BE230" s="182">
        <v>0</v>
      </c>
      <c r="BF230" s="182">
        <v>0</v>
      </c>
      <c r="BG230" s="182">
        <v>0</v>
      </c>
      <c r="BH230" s="182">
        <v>0</v>
      </c>
      <c r="BI230" s="182">
        <v>0</v>
      </c>
      <c r="BJ230" t="s">
        <v>79</v>
      </c>
      <c r="BK230" t="s">
        <v>79</v>
      </c>
      <c r="BL230" s="154">
        <f t="shared" si="65"/>
        <v>2021</v>
      </c>
      <c r="BM230" s="30">
        <f t="shared" si="66"/>
        <v>0</v>
      </c>
      <c r="BN230" s="238">
        <v>1</v>
      </c>
      <c r="BO230" s="238">
        <v>3</v>
      </c>
      <c r="BP230" s="30">
        <f t="shared" si="67"/>
        <v>0</v>
      </c>
      <c r="BQ230" s="30">
        <v>5</v>
      </c>
    </row>
    <row r="231" spans="1:69">
      <c r="A231" s="80">
        <v>44452</v>
      </c>
      <c r="B231" t="s">
        <v>1007</v>
      </c>
      <c r="C231" t="s">
        <v>112</v>
      </c>
      <c r="D231" t="s">
        <v>1008</v>
      </c>
      <c r="E231" t="s">
        <v>1009</v>
      </c>
      <c r="F231" s="30" t="s">
        <v>1010</v>
      </c>
      <c r="G231" s="30" t="s">
        <v>1011</v>
      </c>
      <c r="H231" s="30" t="s">
        <v>1012</v>
      </c>
      <c r="I231" s="4" t="str">
        <f t="shared" si="57"/>
        <v>OSS</v>
      </c>
      <c r="J231" s="4" t="str">
        <f t="shared" si="58"/>
        <v xml:space="preserve">OSS, </v>
      </c>
      <c r="K231" s="182">
        <v>0</v>
      </c>
      <c r="L231" s="182">
        <v>0</v>
      </c>
      <c r="M231" s="182">
        <v>0</v>
      </c>
      <c r="N231" s="182">
        <v>0</v>
      </c>
      <c r="O231" s="182">
        <v>1</v>
      </c>
      <c r="P231" s="182">
        <v>0</v>
      </c>
      <c r="Q231" s="182">
        <v>0</v>
      </c>
      <c r="R231" s="4" t="str">
        <f t="shared" si="59"/>
        <v>Unknown, Other, or N/A</v>
      </c>
      <c r="S231" s="4" t="str">
        <f t="shared" si="60"/>
        <v xml:space="preserve">Unknown, Other, or N/A; </v>
      </c>
      <c r="T231" s="183">
        <v>0</v>
      </c>
      <c r="U231" s="183">
        <v>0</v>
      </c>
      <c r="V231" s="183">
        <v>0</v>
      </c>
      <c r="W231" s="183">
        <v>0</v>
      </c>
      <c r="X231" s="183">
        <v>0</v>
      </c>
      <c r="Y231" s="183">
        <v>0</v>
      </c>
      <c r="Z231" s="183">
        <v>1</v>
      </c>
      <c r="AA231" s="4" t="str">
        <f t="shared" si="61"/>
        <v>Open Source Dependency</v>
      </c>
      <c r="AB231" s="4" t="str">
        <f t="shared" si="62"/>
        <v xml:space="preserve">Open Source Dependency; </v>
      </c>
      <c r="AC231" s="183">
        <v>0</v>
      </c>
      <c r="AD231" s="183">
        <v>0</v>
      </c>
      <c r="AE231" s="183">
        <v>0</v>
      </c>
      <c r="AF231" s="183">
        <v>0</v>
      </c>
      <c r="AG231" s="183">
        <v>1</v>
      </c>
      <c r="AH231" s="183">
        <v>0</v>
      </c>
      <c r="AI231" s="183">
        <v>0</v>
      </c>
      <c r="AJ231" s="183">
        <v>0</v>
      </c>
      <c r="AK231" s="183">
        <v>0</v>
      </c>
      <c r="AL231" s="183">
        <v>0</v>
      </c>
      <c r="AM231" s="183">
        <v>0</v>
      </c>
      <c r="AN231" s="183">
        <v>0</v>
      </c>
      <c r="AO231" s="4" t="str">
        <f t="shared" si="63"/>
        <v>N/A</v>
      </c>
      <c r="AP231" s="30" t="str">
        <f t="shared" si="69"/>
        <v xml:space="preserve">N/A; </v>
      </c>
      <c r="AQ231" s="182">
        <v>0</v>
      </c>
      <c r="AR231" s="182">
        <v>0</v>
      </c>
      <c r="AS231" s="182">
        <v>0</v>
      </c>
      <c r="AT231" s="182">
        <v>0</v>
      </c>
      <c r="AU231" s="182">
        <v>0</v>
      </c>
      <c r="AV231" s="182">
        <v>0</v>
      </c>
      <c r="AW231" s="182">
        <v>1</v>
      </c>
      <c r="AX231" s="4" t="str">
        <f t="shared" si="68"/>
        <v>Data Extraction; Unknown or Other</v>
      </c>
      <c r="AY231" s="4" t="str">
        <f t="shared" si="64"/>
        <v xml:space="preserve">Data Extraction; Unknown or Other; </v>
      </c>
      <c r="AZ231" s="182">
        <v>1</v>
      </c>
      <c r="BA231" s="182">
        <v>0</v>
      </c>
      <c r="BB231" s="182">
        <v>0</v>
      </c>
      <c r="BC231" s="182">
        <v>0</v>
      </c>
      <c r="BD231" s="182">
        <v>0</v>
      </c>
      <c r="BE231" s="182">
        <v>0</v>
      </c>
      <c r="BF231" s="182">
        <v>0</v>
      </c>
      <c r="BG231" s="182">
        <v>0</v>
      </c>
      <c r="BH231" s="182">
        <v>0</v>
      </c>
      <c r="BI231" s="182">
        <v>1</v>
      </c>
      <c r="BJ231" s="30" t="s">
        <v>45</v>
      </c>
      <c r="BK231" s="30" t="s">
        <v>45</v>
      </c>
      <c r="BL231" s="154">
        <f t="shared" si="65"/>
        <v>2021</v>
      </c>
      <c r="BM231" s="30">
        <f t="shared" si="66"/>
        <v>0</v>
      </c>
      <c r="BN231" s="236">
        <v>2</v>
      </c>
      <c r="BO231" s="236">
        <v>1</v>
      </c>
      <c r="BP231" s="30">
        <f t="shared" si="67"/>
        <v>0</v>
      </c>
      <c r="BQ231" s="30">
        <v>4</v>
      </c>
    </row>
    <row r="232" spans="1:69" ht="16">
      <c r="A232" s="36">
        <v>42361</v>
      </c>
      <c r="B232" s="66" t="s">
        <v>256</v>
      </c>
      <c r="C232" s="42" t="s">
        <v>66</v>
      </c>
      <c r="D232" s="38" t="s">
        <v>257</v>
      </c>
      <c r="E232" s="68" t="s">
        <v>258</v>
      </c>
      <c r="F232" s="4" t="s">
        <v>69</v>
      </c>
      <c r="G232" s="4" t="s">
        <v>69</v>
      </c>
      <c r="H232" s="4" t="s">
        <v>259</v>
      </c>
      <c r="I232" s="4" t="str">
        <f t="shared" si="57"/>
        <v>3rd Party Application, 3rd Party Firmware</v>
      </c>
      <c r="J232" s="4" t="str">
        <f t="shared" si="58"/>
        <v xml:space="preserve">3rd Party Application, 3rd Party Firmware, </v>
      </c>
      <c r="K232" s="182">
        <v>0</v>
      </c>
      <c r="L232" s="182">
        <v>0</v>
      </c>
      <c r="M232" s="182">
        <v>1</v>
      </c>
      <c r="N232" s="182">
        <v>1</v>
      </c>
      <c r="O232" s="182">
        <v>0</v>
      </c>
      <c r="P232" s="182">
        <v>0</v>
      </c>
      <c r="Q232" s="182">
        <v>0</v>
      </c>
      <c r="R232" s="4" t="str">
        <f t="shared" si="59"/>
        <v>Account Access</v>
      </c>
      <c r="S232" s="4" t="str">
        <f t="shared" si="60"/>
        <v xml:space="preserve">Account Access; </v>
      </c>
      <c r="T232" s="183">
        <v>0</v>
      </c>
      <c r="U232" s="183">
        <v>0</v>
      </c>
      <c r="V232" s="183">
        <v>0</v>
      </c>
      <c r="W232" s="183">
        <v>1</v>
      </c>
      <c r="X232" s="183">
        <v>0</v>
      </c>
      <c r="Y232" s="183">
        <v>0</v>
      </c>
      <c r="Z232" s="183">
        <v>0</v>
      </c>
      <c r="AA232" s="4" t="str">
        <f t="shared" si="61"/>
        <v>Worm Component; Hardware Component; Phishing; Supply Chain Service Provider</v>
      </c>
      <c r="AB232" s="4" t="str">
        <f t="shared" si="62"/>
        <v xml:space="preserve">Worm Component; Hardware Component; Phishing; Supply Chain Service Provider; </v>
      </c>
      <c r="AC232" s="183">
        <v>0</v>
      </c>
      <c r="AD232" s="183">
        <v>0</v>
      </c>
      <c r="AE232" s="183">
        <v>0</v>
      </c>
      <c r="AF232" s="183">
        <v>0</v>
      </c>
      <c r="AG232" s="183">
        <v>0</v>
      </c>
      <c r="AH232" s="183">
        <v>1</v>
      </c>
      <c r="AI232" s="183">
        <v>1</v>
      </c>
      <c r="AJ232" s="183">
        <v>0</v>
      </c>
      <c r="AK232" s="183">
        <v>1</v>
      </c>
      <c r="AL232" s="183">
        <v>0</v>
      </c>
      <c r="AM232" s="183">
        <v>1</v>
      </c>
      <c r="AN232" s="183">
        <v>0</v>
      </c>
      <c r="AO232" s="4" t="str">
        <f t="shared" si="63"/>
        <v>N/A</v>
      </c>
      <c r="AP232" s="30" t="str">
        <f t="shared" si="69"/>
        <v xml:space="preserve">N/A; </v>
      </c>
      <c r="AQ232" s="182">
        <v>0</v>
      </c>
      <c r="AR232" s="182">
        <v>0</v>
      </c>
      <c r="AS232" s="182">
        <v>0</v>
      </c>
      <c r="AT232" s="182">
        <v>0</v>
      </c>
      <c r="AU232" s="182">
        <v>0</v>
      </c>
      <c r="AV232" s="182">
        <v>0</v>
      </c>
      <c r="AW232" s="182">
        <v>1</v>
      </c>
      <c r="AX232" s="4" t="str">
        <f t="shared" si="68"/>
        <v>Data Extraction; Physical Systems; Backdoor Access; Remote Code Execution/Download; Data Damage</v>
      </c>
      <c r="AY232" s="4" t="str">
        <f t="shared" si="64"/>
        <v xml:space="preserve">Data Extraction; Physical Systems; Backdoor Access; Remote Code Execution/Download; Data Damage; </v>
      </c>
      <c r="AZ232" s="183">
        <v>1</v>
      </c>
      <c r="BA232" s="183">
        <v>1</v>
      </c>
      <c r="BB232" s="183">
        <v>1</v>
      </c>
      <c r="BC232" s="183">
        <v>0</v>
      </c>
      <c r="BD232" s="183">
        <v>1</v>
      </c>
      <c r="BE232" s="183">
        <v>0</v>
      </c>
      <c r="BF232" s="183">
        <v>0</v>
      </c>
      <c r="BG232" s="183">
        <v>0</v>
      </c>
      <c r="BH232" s="183">
        <v>1</v>
      </c>
      <c r="BI232" s="183">
        <v>0</v>
      </c>
      <c r="BJ232" s="4" t="s">
        <v>260</v>
      </c>
      <c r="BK232" s="4" t="s">
        <v>72</v>
      </c>
      <c r="BL232" s="154">
        <f t="shared" si="65"/>
        <v>2015</v>
      </c>
      <c r="BM232" s="30">
        <f t="shared" si="66"/>
        <v>2</v>
      </c>
      <c r="BN232" s="235">
        <v>4</v>
      </c>
      <c r="BO232" s="235">
        <v>5</v>
      </c>
      <c r="BP232" s="30">
        <f t="shared" si="67"/>
        <v>0</v>
      </c>
      <c r="BQ232" s="30">
        <v>0</v>
      </c>
    </row>
    <row r="233" spans="1:69">
      <c r="A233" s="36">
        <v>42535</v>
      </c>
      <c r="B233" s="30" t="s">
        <v>293</v>
      </c>
      <c r="C233" s="44" t="s">
        <v>66</v>
      </c>
      <c r="D233" s="38" t="s">
        <v>294</v>
      </c>
      <c r="E233" s="68" t="s">
        <v>295</v>
      </c>
      <c r="F233" s="4" t="s">
        <v>296</v>
      </c>
      <c r="G233" s="4" t="s">
        <v>297</v>
      </c>
      <c r="H233" s="4" t="s">
        <v>290</v>
      </c>
      <c r="I233" s="4" t="str">
        <f t="shared" si="57"/>
        <v>OSS, Attacker Application</v>
      </c>
      <c r="J233" s="4" t="str">
        <f t="shared" si="58"/>
        <v xml:space="preserve">OSS, Attacker Application, </v>
      </c>
      <c r="K233" s="182">
        <v>0</v>
      </c>
      <c r="L233" s="182">
        <v>0</v>
      </c>
      <c r="M233" s="182">
        <v>0</v>
      </c>
      <c r="N233" s="182">
        <v>0</v>
      </c>
      <c r="O233" s="182">
        <v>1</v>
      </c>
      <c r="P233" s="182">
        <v>1</v>
      </c>
      <c r="Q233" s="182">
        <v>0</v>
      </c>
      <c r="R233" s="4" t="str">
        <f t="shared" si="59"/>
        <v>Self-signed/Unsigned</v>
      </c>
      <c r="S233" s="4" t="str">
        <f t="shared" si="60"/>
        <v xml:space="preserve">Self-signed/Unsigned; </v>
      </c>
      <c r="T233" s="183">
        <v>0</v>
      </c>
      <c r="U233" s="183">
        <v>0</v>
      </c>
      <c r="V233" s="183">
        <v>0</v>
      </c>
      <c r="W233" s="183">
        <v>0</v>
      </c>
      <c r="X233" s="183">
        <v>1</v>
      </c>
      <c r="Y233" s="183">
        <v>0</v>
      </c>
      <c r="Z233" s="183">
        <v>0</v>
      </c>
      <c r="AA233" s="4" t="str">
        <f t="shared" si="61"/>
        <v>Typosquatting; Open Source Dependency</v>
      </c>
      <c r="AB233" s="4" t="str">
        <f t="shared" si="62"/>
        <v xml:space="preserve">Typosquatting; Open Source Dependency; </v>
      </c>
      <c r="AC233" s="183">
        <v>1</v>
      </c>
      <c r="AD233" s="183">
        <v>0</v>
      </c>
      <c r="AE233" s="183">
        <v>0</v>
      </c>
      <c r="AF233" s="183">
        <v>0</v>
      </c>
      <c r="AG233" s="183">
        <v>1</v>
      </c>
      <c r="AH233" s="183">
        <v>0</v>
      </c>
      <c r="AI233" s="183">
        <v>0</v>
      </c>
      <c r="AJ233" s="183">
        <v>0</v>
      </c>
      <c r="AK233" s="183">
        <v>0</v>
      </c>
      <c r="AL233" s="183">
        <v>0</v>
      </c>
      <c r="AM233" s="183">
        <v>0</v>
      </c>
      <c r="AN233" s="183">
        <v>0</v>
      </c>
      <c r="AO233" s="4" t="str">
        <f t="shared" si="63"/>
        <v>N/A</v>
      </c>
      <c r="AP233" s="30" t="str">
        <f t="shared" si="69"/>
        <v xml:space="preserve">N/A; </v>
      </c>
      <c r="AQ233" s="182">
        <v>0</v>
      </c>
      <c r="AR233" s="182">
        <v>0</v>
      </c>
      <c r="AS233" s="182">
        <v>0</v>
      </c>
      <c r="AT233" s="182">
        <v>0</v>
      </c>
      <c r="AU233" s="182">
        <v>0</v>
      </c>
      <c r="AV233" s="182">
        <v>0</v>
      </c>
      <c r="AW233" s="182">
        <v>1</v>
      </c>
      <c r="AX233" s="4" t="str">
        <f t="shared" si="68"/>
        <v>Data Extraction</v>
      </c>
      <c r="AY233" s="4" t="str">
        <f t="shared" si="64"/>
        <v xml:space="preserve">Data Extraction; </v>
      </c>
      <c r="AZ233" s="183">
        <v>1</v>
      </c>
      <c r="BA233" s="183">
        <v>0</v>
      </c>
      <c r="BB233" s="183">
        <v>0</v>
      </c>
      <c r="BC233" s="183">
        <v>0</v>
      </c>
      <c r="BD233" s="183">
        <v>0</v>
      </c>
      <c r="BE233" s="183">
        <v>0</v>
      </c>
      <c r="BF233" s="183">
        <v>0</v>
      </c>
      <c r="BG233" s="183">
        <v>0</v>
      </c>
      <c r="BH233" s="183">
        <v>0</v>
      </c>
      <c r="BI233" s="183">
        <v>0</v>
      </c>
      <c r="BJ233" s="4" t="s">
        <v>298</v>
      </c>
      <c r="BK233" s="4" t="s">
        <v>292</v>
      </c>
      <c r="BL233" s="154">
        <f t="shared" si="65"/>
        <v>2016</v>
      </c>
      <c r="BM233" s="30">
        <f t="shared" si="66"/>
        <v>0</v>
      </c>
      <c r="BN233" s="235">
        <v>2</v>
      </c>
      <c r="BO233" s="235">
        <v>1</v>
      </c>
      <c r="BP233" s="30">
        <f t="shared" si="67"/>
        <v>0</v>
      </c>
      <c r="BQ233" s="30">
        <v>0</v>
      </c>
    </row>
    <row r="234" spans="1:69" ht="16">
      <c r="A234" s="80">
        <v>44483</v>
      </c>
      <c r="B234" s="66" t="s">
        <v>1037</v>
      </c>
      <c r="C234" s="42" t="s">
        <v>112</v>
      </c>
      <c r="D234" s="142" t="s">
        <v>1038</v>
      </c>
      <c r="E234" s="79" t="s">
        <v>1039</v>
      </c>
      <c r="F234" s="30" t="s">
        <v>1040</v>
      </c>
      <c r="G234" s="30" t="s">
        <v>1041</v>
      </c>
      <c r="H234" s="30" t="s">
        <v>1042</v>
      </c>
      <c r="I234" s="4" t="str">
        <f t="shared" si="57"/>
        <v>OSS</v>
      </c>
      <c r="J234" s="4" t="str">
        <f t="shared" si="58"/>
        <v xml:space="preserve">OSS, </v>
      </c>
      <c r="K234" s="182">
        <v>0</v>
      </c>
      <c r="L234" s="182">
        <v>0</v>
      </c>
      <c r="M234" s="182">
        <v>0</v>
      </c>
      <c r="N234" s="182">
        <v>0</v>
      </c>
      <c r="O234" s="182">
        <v>1</v>
      </c>
      <c r="P234" s="182">
        <v>0</v>
      </c>
      <c r="Q234" s="182">
        <v>0</v>
      </c>
      <c r="R234" s="4" t="str">
        <f t="shared" si="59"/>
        <v>Self-signed/Unsigned</v>
      </c>
      <c r="S234" s="4" t="str">
        <f t="shared" si="60"/>
        <v xml:space="preserve">Self-signed/Unsigned; </v>
      </c>
      <c r="T234" s="183">
        <v>0</v>
      </c>
      <c r="U234" s="183">
        <v>0</v>
      </c>
      <c r="V234" s="183">
        <v>0</v>
      </c>
      <c r="W234" s="183">
        <v>0</v>
      </c>
      <c r="X234" s="183">
        <v>1</v>
      </c>
      <c r="Y234" s="183">
        <v>0</v>
      </c>
      <c r="Z234" s="183">
        <v>0</v>
      </c>
      <c r="AA234" s="4" t="str">
        <f t="shared" si="61"/>
        <v>Open Source Dependency</v>
      </c>
      <c r="AB234" s="4" t="str">
        <f t="shared" si="62"/>
        <v xml:space="preserve">Open Source Dependency; </v>
      </c>
      <c r="AC234" s="183">
        <v>0</v>
      </c>
      <c r="AD234" s="183">
        <v>0</v>
      </c>
      <c r="AE234" s="183">
        <v>0</v>
      </c>
      <c r="AF234" s="183">
        <v>0</v>
      </c>
      <c r="AG234" s="183">
        <v>1</v>
      </c>
      <c r="AH234" s="183">
        <v>0</v>
      </c>
      <c r="AI234" s="183">
        <v>0</v>
      </c>
      <c r="AJ234" s="183">
        <v>0</v>
      </c>
      <c r="AK234" s="183">
        <v>0</v>
      </c>
      <c r="AL234" s="183">
        <v>0</v>
      </c>
      <c r="AM234" s="183">
        <v>0</v>
      </c>
      <c r="AN234" s="183">
        <v>0</v>
      </c>
      <c r="AO234" s="4" t="str">
        <f t="shared" si="63"/>
        <v>Credential Theft</v>
      </c>
      <c r="AP234" s="30" t="str">
        <f t="shared" si="69"/>
        <v xml:space="preserve">Credential Theft; </v>
      </c>
      <c r="AQ234" s="182">
        <v>1</v>
      </c>
      <c r="AR234" s="182">
        <v>0</v>
      </c>
      <c r="AS234" s="182">
        <v>0</v>
      </c>
      <c r="AT234" s="182">
        <v>0</v>
      </c>
      <c r="AU234" s="182">
        <v>0</v>
      </c>
      <c r="AV234" s="182">
        <v>0</v>
      </c>
      <c r="AW234" s="182">
        <v>0</v>
      </c>
      <c r="AX234" s="4" t="str">
        <f t="shared" si="68"/>
        <v>Data Extraction; Backdoor Access</v>
      </c>
      <c r="AY234" s="4" t="str">
        <f t="shared" si="64"/>
        <v xml:space="preserve">Data Extraction; Backdoor Access; </v>
      </c>
      <c r="AZ234" s="182">
        <v>1</v>
      </c>
      <c r="BA234" s="182">
        <v>0</v>
      </c>
      <c r="BB234" s="182">
        <v>1</v>
      </c>
      <c r="BC234" s="182">
        <v>0</v>
      </c>
      <c r="BD234" s="182">
        <v>0</v>
      </c>
      <c r="BE234" s="182">
        <v>0</v>
      </c>
      <c r="BF234" s="182">
        <v>0</v>
      </c>
      <c r="BG234" s="182">
        <v>0</v>
      </c>
      <c r="BH234" s="182">
        <v>0</v>
      </c>
      <c r="BI234" s="182">
        <v>0</v>
      </c>
      <c r="BJ234" s="30" t="s">
        <v>45</v>
      </c>
      <c r="BK234" s="4" t="s">
        <v>45</v>
      </c>
      <c r="BL234" s="154">
        <f t="shared" si="65"/>
        <v>2021</v>
      </c>
      <c r="BM234" s="30">
        <f t="shared" si="66"/>
        <v>0</v>
      </c>
      <c r="BN234" s="238">
        <v>1</v>
      </c>
      <c r="BO234" s="238">
        <v>1</v>
      </c>
      <c r="BP234" s="30">
        <f t="shared" si="67"/>
        <v>0</v>
      </c>
      <c r="BQ234" s="30">
        <v>3</v>
      </c>
    </row>
    <row r="235" spans="1:69" ht="16">
      <c r="A235" s="80">
        <v>43675</v>
      </c>
      <c r="B235" s="135" t="s">
        <v>1359</v>
      </c>
      <c r="C235" t="s">
        <v>112</v>
      </c>
      <c r="D235" s="145" t="s">
        <v>1360</v>
      </c>
      <c r="E235" s="180" t="s">
        <v>1361</v>
      </c>
      <c r="I235" s="4" t="str">
        <f t="shared" si="57"/>
        <v>1st Party OS/Applications</v>
      </c>
      <c r="J235" s="4" t="str">
        <f t="shared" si="58"/>
        <v xml:space="preserve">1st Party OS/Applications, </v>
      </c>
      <c r="K235" s="182">
        <v>1</v>
      </c>
      <c r="L235" s="182">
        <v>0</v>
      </c>
      <c r="M235" s="182">
        <v>0</v>
      </c>
      <c r="N235" s="182">
        <v>0</v>
      </c>
      <c r="O235" s="182">
        <v>0</v>
      </c>
      <c r="P235" s="182">
        <v>0</v>
      </c>
      <c r="Q235" s="182">
        <v>0</v>
      </c>
      <c r="R235" s="4" t="str">
        <f t="shared" si="59"/>
        <v>Unknown, Other, or N/A</v>
      </c>
      <c r="S235" s="4" t="str">
        <f t="shared" si="60"/>
        <v xml:space="preserve">Unknown, Other, or N/A; </v>
      </c>
      <c r="T235" s="182">
        <v>0</v>
      </c>
      <c r="U235" s="182">
        <v>0</v>
      </c>
      <c r="V235" s="182">
        <v>0</v>
      </c>
      <c r="W235" s="182">
        <v>0</v>
      </c>
      <c r="X235" s="182">
        <v>0</v>
      </c>
      <c r="Y235" s="182">
        <v>0</v>
      </c>
      <c r="Z235" s="182">
        <v>1</v>
      </c>
      <c r="AA235" s="4" t="str">
        <f t="shared" si="61"/>
        <v>Supply Chain Service Provider</v>
      </c>
      <c r="AB235" s="4" t="str">
        <f t="shared" si="62"/>
        <v xml:space="preserve">Supply Chain Service Provider; </v>
      </c>
      <c r="AC235" s="182">
        <v>0</v>
      </c>
      <c r="AD235" s="182">
        <v>0</v>
      </c>
      <c r="AE235" s="182">
        <v>0</v>
      </c>
      <c r="AF235" s="182">
        <v>0</v>
      </c>
      <c r="AG235" s="182">
        <v>0</v>
      </c>
      <c r="AH235" s="182">
        <v>0</v>
      </c>
      <c r="AI235" s="182">
        <v>0</v>
      </c>
      <c r="AJ235" s="182">
        <v>0</v>
      </c>
      <c r="AK235" s="182">
        <v>0</v>
      </c>
      <c r="AL235" s="182">
        <v>0</v>
      </c>
      <c r="AM235" s="182">
        <v>1</v>
      </c>
      <c r="AN235" s="182">
        <v>0</v>
      </c>
      <c r="AO235" s="4" t="str">
        <f t="shared" si="63"/>
        <v>Code Injection</v>
      </c>
      <c r="AP235" s="30" t="str">
        <f t="shared" si="69"/>
        <v xml:space="preserve">Code Injection; </v>
      </c>
      <c r="AQ235" s="182">
        <v>0</v>
      </c>
      <c r="AR235" s="182">
        <v>0</v>
      </c>
      <c r="AS235" s="182">
        <v>0</v>
      </c>
      <c r="AT235" s="182">
        <v>0</v>
      </c>
      <c r="AU235" s="182">
        <v>0</v>
      </c>
      <c r="AV235" s="182">
        <v>1</v>
      </c>
      <c r="AW235" s="182">
        <v>0</v>
      </c>
      <c r="AX235" s="4" t="str">
        <f t="shared" si="68"/>
        <v>Remote Code Execution/Download</v>
      </c>
      <c r="AY235" s="4" t="str">
        <f t="shared" si="64"/>
        <v xml:space="preserve">Remote Code Execution/Download; </v>
      </c>
      <c r="AZ235" s="182">
        <v>0</v>
      </c>
      <c r="BA235" s="182">
        <v>0</v>
      </c>
      <c r="BB235" s="182">
        <v>0</v>
      </c>
      <c r="BC235" s="182">
        <v>0</v>
      </c>
      <c r="BD235" s="182">
        <v>1</v>
      </c>
      <c r="BE235" s="182">
        <v>0</v>
      </c>
      <c r="BF235" s="182">
        <v>0</v>
      </c>
      <c r="BG235" s="182">
        <v>0</v>
      </c>
      <c r="BH235" s="182">
        <v>0</v>
      </c>
      <c r="BI235" s="182">
        <v>0</v>
      </c>
      <c r="BJ235" t="s">
        <v>45</v>
      </c>
      <c r="BK235" t="s">
        <v>45</v>
      </c>
      <c r="BL235" s="154">
        <f t="shared" si="65"/>
        <v>2019</v>
      </c>
      <c r="BM235" s="30">
        <f t="shared" si="66"/>
        <v>1</v>
      </c>
      <c r="BN235" s="238">
        <v>4</v>
      </c>
      <c r="BO235" s="238">
        <v>5</v>
      </c>
      <c r="BP235" s="30">
        <f t="shared" si="67"/>
        <v>0</v>
      </c>
      <c r="BQ235" s="30">
        <v>5</v>
      </c>
    </row>
    <row r="236" spans="1:69">
      <c r="A236" s="36">
        <v>43396</v>
      </c>
      <c r="B236" s="30" t="s">
        <v>525</v>
      </c>
      <c r="C236" s="44" t="s">
        <v>66</v>
      </c>
      <c r="D236" s="38" t="s">
        <v>526</v>
      </c>
      <c r="E236" s="73" t="s">
        <v>527</v>
      </c>
      <c r="F236" s="4" t="s">
        <v>528</v>
      </c>
      <c r="G236" s="4" t="s">
        <v>525</v>
      </c>
      <c r="H236" s="4" t="s">
        <v>529</v>
      </c>
      <c r="I236" s="4" t="str">
        <f t="shared" si="57"/>
        <v>OSS</v>
      </c>
      <c r="J236" s="4" t="str">
        <f t="shared" si="58"/>
        <v xml:space="preserve">OSS, </v>
      </c>
      <c r="K236" s="182">
        <v>0</v>
      </c>
      <c r="L236" s="182">
        <v>0</v>
      </c>
      <c r="M236" s="182">
        <v>0</v>
      </c>
      <c r="N236" s="182">
        <v>0</v>
      </c>
      <c r="O236" s="182">
        <v>1</v>
      </c>
      <c r="P236" s="182">
        <v>0</v>
      </c>
      <c r="Q236" s="182">
        <v>0</v>
      </c>
      <c r="R236" s="4" t="str">
        <f t="shared" si="59"/>
        <v>Unknown, Other, or N/A</v>
      </c>
      <c r="S236" s="4" t="str">
        <f t="shared" si="60"/>
        <v xml:space="preserve">Unknown, Other, or N/A; </v>
      </c>
      <c r="T236" s="183">
        <v>0</v>
      </c>
      <c r="U236" s="183">
        <v>0</v>
      </c>
      <c r="V236" s="183">
        <v>0</v>
      </c>
      <c r="W236" s="183">
        <v>0</v>
      </c>
      <c r="X236" s="183">
        <v>0</v>
      </c>
      <c r="Y236" s="183">
        <v>0</v>
      </c>
      <c r="Z236" s="183">
        <v>1</v>
      </c>
      <c r="AA236" s="4" t="str">
        <f t="shared" si="61"/>
        <v>Hijacked Updates; Open Source Dependency</v>
      </c>
      <c r="AB236" s="4" t="str">
        <f t="shared" si="62"/>
        <v xml:space="preserve">Hijacked Updates; Open Source Dependency; </v>
      </c>
      <c r="AC236" s="183">
        <v>0</v>
      </c>
      <c r="AD236" s="183">
        <v>1</v>
      </c>
      <c r="AE236" s="183">
        <v>0</v>
      </c>
      <c r="AF236" s="183">
        <v>0</v>
      </c>
      <c r="AG236" s="183">
        <v>1</v>
      </c>
      <c r="AH236" s="183">
        <v>0</v>
      </c>
      <c r="AI236" s="183">
        <v>0</v>
      </c>
      <c r="AJ236" s="183">
        <v>0</v>
      </c>
      <c r="AK236" s="183">
        <v>0</v>
      </c>
      <c r="AL236" s="183">
        <v>0</v>
      </c>
      <c r="AM236" s="183">
        <v>0</v>
      </c>
      <c r="AN236" s="183">
        <v>0</v>
      </c>
      <c r="AO236" s="4" t="str">
        <f t="shared" si="63"/>
        <v>N/A</v>
      </c>
      <c r="AP236" s="30" t="str">
        <f t="shared" si="69"/>
        <v xml:space="preserve">N/A; </v>
      </c>
      <c r="AQ236" s="182">
        <v>0</v>
      </c>
      <c r="AR236" s="182">
        <v>0</v>
      </c>
      <c r="AS236" s="182">
        <v>0</v>
      </c>
      <c r="AT236" s="182">
        <v>0</v>
      </c>
      <c r="AU236" s="182">
        <v>0</v>
      </c>
      <c r="AV236" s="182">
        <v>0</v>
      </c>
      <c r="AW236" s="182">
        <v>1</v>
      </c>
      <c r="AX236" s="4" t="str">
        <f t="shared" si="68"/>
        <v>Data Extraction; Backdoor Access; Remote Code Execution/Download; Establish BotNet</v>
      </c>
      <c r="AY236" s="4" t="str">
        <f t="shared" si="64"/>
        <v xml:space="preserve">Data Extraction; Backdoor Access; Remote Code Execution/Download; Establish BotNet; </v>
      </c>
      <c r="AZ236" s="183">
        <v>1</v>
      </c>
      <c r="BA236" s="183">
        <v>0</v>
      </c>
      <c r="BB236" s="183">
        <v>1</v>
      </c>
      <c r="BC236" s="183">
        <v>0</v>
      </c>
      <c r="BD236" s="183">
        <v>1</v>
      </c>
      <c r="BE236" s="183">
        <v>0</v>
      </c>
      <c r="BF236" s="183">
        <v>0</v>
      </c>
      <c r="BG236" s="183">
        <v>1</v>
      </c>
      <c r="BH236" s="183">
        <v>0</v>
      </c>
      <c r="BI236" s="183">
        <v>0</v>
      </c>
      <c r="BJ236" s="4" t="s">
        <v>79</v>
      </c>
      <c r="BK236" s="4" t="s">
        <v>79</v>
      </c>
      <c r="BL236" s="154">
        <f t="shared" si="65"/>
        <v>2018</v>
      </c>
      <c r="BM236" s="30">
        <f t="shared" si="66"/>
        <v>0</v>
      </c>
      <c r="BN236" s="235">
        <v>3</v>
      </c>
      <c r="BO236" s="235">
        <v>2</v>
      </c>
      <c r="BP236" s="30">
        <f t="shared" si="67"/>
        <v>0</v>
      </c>
      <c r="BQ236" s="30">
        <v>0</v>
      </c>
    </row>
    <row r="237" spans="1:69" ht="32">
      <c r="A237" s="80">
        <v>44256</v>
      </c>
      <c r="B237" s="66" t="s">
        <v>932</v>
      </c>
      <c r="C237" s="42" t="s">
        <v>66</v>
      </c>
      <c r="D237" s="142" t="s">
        <v>933</v>
      </c>
      <c r="E237" s="79" t="s">
        <v>934</v>
      </c>
      <c r="F237" s="30" t="s">
        <v>928</v>
      </c>
      <c r="G237" s="30" t="s">
        <v>935</v>
      </c>
      <c r="H237" s="30" t="s">
        <v>847</v>
      </c>
      <c r="I237" s="4" t="str">
        <f t="shared" si="57"/>
        <v>OSS</v>
      </c>
      <c r="J237" s="4" t="str">
        <f t="shared" si="58"/>
        <v xml:space="preserve">OSS, </v>
      </c>
      <c r="K237" s="182">
        <v>0</v>
      </c>
      <c r="L237" s="182">
        <v>0</v>
      </c>
      <c r="M237" s="182">
        <v>0</v>
      </c>
      <c r="N237" s="182">
        <v>0</v>
      </c>
      <c r="O237" s="182">
        <v>1</v>
      </c>
      <c r="P237" s="182">
        <v>0</v>
      </c>
      <c r="Q237" s="182">
        <v>0</v>
      </c>
      <c r="R237" s="4" t="str">
        <f t="shared" si="59"/>
        <v>Self-signed/Unsigned</v>
      </c>
      <c r="S237" s="4" t="str">
        <f t="shared" si="60"/>
        <v xml:space="preserve">Self-signed/Unsigned; </v>
      </c>
      <c r="T237" s="183">
        <v>0</v>
      </c>
      <c r="U237" s="183">
        <v>0</v>
      </c>
      <c r="V237" s="183">
        <v>0</v>
      </c>
      <c r="W237" s="183">
        <v>0</v>
      </c>
      <c r="X237" s="183">
        <v>1</v>
      </c>
      <c r="Y237" s="183">
        <v>0</v>
      </c>
      <c r="Z237" s="183">
        <v>0</v>
      </c>
      <c r="AA237" s="4" t="str">
        <f t="shared" si="61"/>
        <v>Typosquatting</v>
      </c>
      <c r="AB237" s="4" t="str">
        <f t="shared" si="62"/>
        <v xml:space="preserve">Typosquatting; </v>
      </c>
      <c r="AC237" s="183">
        <v>1</v>
      </c>
      <c r="AD237" s="183">
        <v>0</v>
      </c>
      <c r="AE237" s="183">
        <v>0</v>
      </c>
      <c r="AF237" s="183">
        <v>0</v>
      </c>
      <c r="AG237" s="183">
        <v>0</v>
      </c>
      <c r="AH237" s="183">
        <v>0</v>
      </c>
      <c r="AI237" s="183">
        <v>0</v>
      </c>
      <c r="AJ237" s="183">
        <v>0</v>
      </c>
      <c r="AK237" s="183">
        <v>0</v>
      </c>
      <c r="AL237" s="183">
        <v>0</v>
      </c>
      <c r="AM237" s="183">
        <v>0</v>
      </c>
      <c r="AN237" s="183">
        <v>0</v>
      </c>
      <c r="AO237" s="4" t="str">
        <f t="shared" si="63"/>
        <v>N/A</v>
      </c>
      <c r="AP237" s="30" t="str">
        <f t="shared" si="69"/>
        <v xml:space="preserve">N/A; </v>
      </c>
      <c r="AQ237" s="182">
        <v>0</v>
      </c>
      <c r="AR237" s="182">
        <v>0</v>
      </c>
      <c r="AS237" s="182">
        <v>0</v>
      </c>
      <c r="AT237" s="182">
        <v>0</v>
      </c>
      <c r="AU237" s="182">
        <v>0</v>
      </c>
      <c r="AV237" s="182">
        <v>0</v>
      </c>
      <c r="AW237" s="182">
        <v>1</v>
      </c>
      <c r="AX237" s="4" t="e">
        <f t="shared" si="68"/>
        <v>#VALUE!</v>
      </c>
      <c r="AY237" s="4" t="str">
        <f t="shared" si="64"/>
        <v/>
      </c>
      <c r="AZ237" s="182">
        <v>0</v>
      </c>
      <c r="BA237" s="182">
        <v>0</v>
      </c>
      <c r="BB237" s="182">
        <v>0</v>
      </c>
      <c r="BC237" s="182">
        <v>0</v>
      </c>
      <c r="BD237" s="182">
        <v>0</v>
      </c>
      <c r="BE237" s="182">
        <v>0</v>
      </c>
      <c r="BF237" s="182">
        <v>0</v>
      </c>
      <c r="BG237" s="182">
        <v>0</v>
      </c>
      <c r="BH237" s="182">
        <v>0</v>
      </c>
      <c r="BI237" s="182">
        <v>0</v>
      </c>
      <c r="BJ237" s="30" t="s">
        <v>936</v>
      </c>
      <c r="BK237" s="4" t="s">
        <v>292</v>
      </c>
      <c r="BL237" s="154">
        <f t="shared" si="65"/>
        <v>2021</v>
      </c>
      <c r="BM237" s="30">
        <f t="shared" si="66"/>
        <v>0</v>
      </c>
      <c r="BN237" s="236">
        <v>2</v>
      </c>
      <c r="BO237" s="236">
        <v>1</v>
      </c>
      <c r="BP237" s="30">
        <f t="shared" si="67"/>
        <v>0</v>
      </c>
      <c r="BQ237" s="30">
        <v>3</v>
      </c>
    </row>
    <row r="238" spans="1:69">
      <c r="A238" s="36">
        <v>43191</v>
      </c>
      <c r="B238" s="30" t="s">
        <v>420</v>
      </c>
      <c r="C238" s="44" t="s">
        <v>66</v>
      </c>
      <c r="D238" s="38" t="s">
        <v>421</v>
      </c>
      <c r="E238" s="73" t="s">
        <v>422</v>
      </c>
      <c r="F238" s="4" t="s">
        <v>423</v>
      </c>
      <c r="G238" s="4" t="s">
        <v>424</v>
      </c>
      <c r="H238" s="4" t="s">
        <v>425</v>
      </c>
      <c r="I238" s="4" t="str">
        <f t="shared" si="57"/>
        <v>OSS</v>
      </c>
      <c r="J238" s="4" t="str">
        <f t="shared" si="58"/>
        <v xml:space="preserve">OSS, </v>
      </c>
      <c r="K238" s="182">
        <v>0</v>
      </c>
      <c r="L238" s="182">
        <v>0</v>
      </c>
      <c r="M238" s="182">
        <v>0</v>
      </c>
      <c r="N238" s="182">
        <v>0</v>
      </c>
      <c r="O238" s="182">
        <v>1</v>
      </c>
      <c r="P238" s="182">
        <v>0</v>
      </c>
      <c r="Q238" s="182">
        <v>0</v>
      </c>
      <c r="R238" s="4" t="str">
        <f t="shared" si="59"/>
        <v>Unknown, Other, or N/A</v>
      </c>
      <c r="S238" s="4" t="str">
        <f t="shared" si="60"/>
        <v xml:space="preserve">Unknown, Other, or N/A; </v>
      </c>
      <c r="T238" s="183">
        <v>0</v>
      </c>
      <c r="U238" s="183">
        <v>0</v>
      </c>
      <c r="V238" s="183">
        <v>0</v>
      </c>
      <c r="W238" s="183">
        <v>0</v>
      </c>
      <c r="X238" s="183">
        <v>0</v>
      </c>
      <c r="Y238" s="183">
        <v>0</v>
      </c>
      <c r="Z238" s="183">
        <v>1</v>
      </c>
      <c r="AA238" s="4" t="str">
        <f t="shared" si="61"/>
        <v>Hijacked Updates; Open Source Dependency</v>
      </c>
      <c r="AB238" s="4" t="str">
        <f t="shared" si="62"/>
        <v xml:space="preserve">Hijacked Updates; Open Source Dependency; </v>
      </c>
      <c r="AC238" s="183">
        <v>0</v>
      </c>
      <c r="AD238" s="183">
        <v>1</v>
      </c>
      <c r="AE238" s="183">
        <v>0</v>
      </c>
      <c r="AF238" s="183">
        <v>0</v>
      </c>
      <c r="AG238" s="183">
        <v>1</v>
      </c>
      <c r="AH238" s="183">
        <v>0</v>
      </c>
      <c r="AI238" s="183">
        <v>0</v>
      </c>
      <c r="AJ238" s="183">
        <v>0</v>
      </c>
      <c r="AK238" s="183">
        <v>0</v>
      </c>
      <c r="AL238" s="183">
        <v>0</v>
      </c>
      <c r="AM238" s="183">
        <v>0</v>
      </c>
      <c r="AN238" s="183">
        <v>0</v>
      </c>
      <c r="AO238" s="4" t="str">
        <f t="shared" si="63"/>
        <v>N/A</v>
      </c>
      <c r="AP238" s="30" t="str">
        <f t="shared" si="69"/>
        <v xml:space="preserve">N/A; </v>
      </c>
      <c r="AQ238" s="182">
        <v>0</v>
      </c>
      <c r="AR238" s="182">
        <v>0</v>
      </c>
      <c r="AS238" s="182">
        <v>0</v>
      </c>
      <c r="AT238" s="182">
        <v>0</v>
      </c>
      <c r="AU238" s="182">
        <v>0</v>
      </c>
      <c r="AV238" s="182">
        <v>0</v>
      </c>
      <c r="AW238" s="182">
        <v>1</v>
      </c>
      <c r="AX238" s="4" t="str">
        <f t="shared" si="68"/>
        <v>Data Extraction; Remote Code Execution/Download</v>
      </c>
      <c r="AY238" s="4" t="str">
        <f t="shared" si="64"/>
        <v xml:space="preserve">Data Extraction; Remote Code Execution/Download; </v>
      </c>
      <c r="AZ238" s="183">
        <v>1</v>
      </c>
      <c r="BA238" s="183">
        <v>0</v>
      </c>
      <c r="BB238" s="183">
        <v>0</v>
      </c>
      <c r="BC238" s="183">
        <v>0</v>
      </c>
      <c r="BD238" s="183">
        <v>1</v>
      </c>
      <c r="BE238" s="183">
        <v>0</v>
      </c>
      <c r="BF238" s="183">
        <v>0</v>
      </c>
      <c r="BG238" s="183">
        <v>0</v>
      </c>
      <c r="BH238" s="183">
        <v>0</v>
      </c>
      <c r="BI238" s="183">
        <v>0</v>
      </c>
      <c r="BJ238" s="4" t="s">
        <v>79</v>
      </c>
      <c r="BK238" s="4" t="s">
        <v>79</v>
      </c>
      <c r="BL238" s="154">
        <f t="shared" si="65"/>
        <v>2018</v>
      </c>
      <c r="BM238" s="30">
        <f t="shared" ref="BM238:BM251" si="70">SUM(K238:N238)</f>
        <v>0</v>
      </c>
      <c r="BN238" s="235">
        <v>2</v>
      </c>
      <c r="BO238" s="235">
        <v>2</v>
      </c>
      <c r="BP238" s="30">
        <f t="shared" si="67"/>
        <v>0</v>
      </c>
      <c r="BQ238" s="30">
        <v>0</v>
      </c>
    </row>
    <row r="239" spans="1:69">
      <c r="A239" s="36">
        <v>41996</v>
      </c>
      <c r="B239" s="30" t="s">
        <v>204</v>
      </c>
      <c r="C239" s="42" t="s">
        <v>112</v>
      </c>
      <c r="D239" s="38" t="s">
        <v>205</v>
      </c>
      <c r="E239" s="68" t="s">
        <v>206</v>
      </c>
      <c r="F239" s="4" t="s">
        <v>207</v>
      </c>
      <c r="G239" s="4" t="s">
        <v>207</v>
      </c>
      <c r="H239" s="4" t="s">
        <v>135</v>
      </c>
      <c r="I239" s="4" t="str">
        <f t="shared" si="57"/>
        <v>3rd Party Application</v>
      </c>
      <c r="J239" s="4" t="str">
        <f t="shared" si="58"/>
        <v xml:space="preserve">3rd Party Application, </v>
      </c>
      <c r="K239" s="182">
        <v>0</v>
      </c>
      <c r="L239" s="182">
        <v>0</v>
      </c>
      <c r="M239" s="182">
        <v>1</v>
      </c>
      <c r="N239" s="182">
        <v>0</v>
      </c>
      <c r="O239" s="182">
        <v>0</v>
      </c>
      <c r="P239" s="182">
        <v>0</v>
      </c>
      <c r="Q239" s="182">
        <v>0</v>
      </c>
      <c r="R239" s="4" t="str">
        <f t="shared" si="59"/>
        <v>Unknown, Other, or N/A</v>
      </c>
      <c r="S239" s="4" t="str">
        <f t="shared" si="60"/>
        <v xml:space="preserve">Unknown, Other, or N/A; </v>
      </c>
      <c r="T239" s="183">
        <v>0</v>
      </c>
      <c r="U239" s="183">
        <v>0</v>
      </c>
      <c r="V239" s="183">
        <v>0</v>
      </c>
      <c r="W239" s="183">
        <v>0</v>
      </c>
      <c r="X239" s="183">
        <v>0</v>
      </c>
      <c r="Y239" s="183">
        <v>0</v>
      </c>
      <c r="Z239" s="183">
        <v>1</v>
      </c>
      <c r="AA239" s="4" t="str">
        <f t="shared" si="61"/>
        <v>Supply Chain Service Provider</v>
      </c>
      <c r="AB239" s="4" t="str">
        <f t="shared" si="62"/>
        <v xml:space="preserve">Supply Chain Service Provider; </v>
      </c>
      <c r="AC239" s="183">
        <v>0</v>
      </c>
      <c r="AD239" s="183">
        <v>0</v>
      </c>
      <c r="AE239" s="183">
        <v>0</v>
      </c>
      <c r="AF239" s="183">
        <v>0</v>
      </c>
      <c r="AG239" s="183">
        <v>0</v>
      </c>
      <c r="AH239" s="183">
        <v>0</v>
      </c>
      <c r="AI239" s="183">
        <v>0</v>
      </c>
      <c r="AJ239" s="183">
        <v>0</v>
      </c>
      <c r="AK239" s="183">
        <v>0</v>
      </c>
      <c r="AL239" s="183">
        <v>0</v>
      </c>
      <c r="AM239" s="183">
        <v>1</v>
      </c>
      <c r="AN239" s="183">
        <v>0</v>
      </c>
      <c r="AO239" s="4" t="str">
        <f t="shared" si="63"/>
        <v>Code Injection</v>
      </c>
      <c r="AP239" s="30" t="str">
        <f t="shared" si="69"/>
        <v xml:space="preserve">Code Injection; </v>
      </c>
      <c r="AQ239" s="182">
        <v>0</v>
      </c>
      <c r="AR239" s="182">
        <v>0</v>
      </c>
      <c r="AS239" s="182">
        <v>0</v>
      </c>
      <c r="AT239" s="182">
        <v>0</v>
      </c>
      <c r="AU239" s="182">
        <v>0</v>
      </c>
      <c r="AV239" s="182">
        <v>1</v>
      </c>
      <c r="AW239" s="182">
        <v>0</v>
      </c>
      <c r="AX239" s="4" t="str">
        <f t="shared" si="68"/>
        <v>Unknown or Other</v>
      </c>
      <c r="AY239" s="4" t="str">
        <f t="shared" si="64"/>
        <v xml:space="preserve">Unknown or Other; </v>
      </c>
      <c r="AZ239" s="183">
        <v>0</v>
      </c>
      <c r="BA239" s="183">
        <v>0</v>
      </c>
      <c r="BB239" s="183">
        <v>0</v>
      </c>
      <c r="BC239" s="183">
        <v>0</v>
      </c>
      <c r="BD239" s="183">
        <v>0</v>
      </c>
      <c r="BE239" s="183">
        <v>0</v>
      </c>
      <c r="BF239" s="183">
        <v>0</v>
      </c>
      <c r="BG239" s="183">
        <v>0</v>
      </c>
      <c r="BH239" s="183">
        <v>0</v>
      </c>
      <c r="BI239" s="183">
        <v>1</v>
      </c>
      <c r="BJ239" s="4" t="s">
        <v>45</v>
      </c>
      <c r="BK239" s="4" t="s">
        <v>45</v>
      </c>
      <c r="BL239" s="154">
        <f t="shared" si="65"/>
        <v>2014</v>
      </c>
      <c r="BM239" s="30">
        <f t="shared" si="70"/>
        <v>1</v>
      </c>
      <c r="BN239" s="235">
        <v>3</v>
      </c>
      <c r="BO239" s="235">
        <v>1</v>
      </c>
      <c r="BP239" s="30">
        <f t="shared" si="67"/>
        <v>0</v>
      </c>
      <c r="BQ239" s="30">
        <v>0</v>
      </c>
    </row>
    <row r="240" spans="1:69">
      <c r="A240" s="36">
        <v>43194</v>
      </c>
      <c r="B240" s="30" t="s">
        <v>426</v>
      </c>
      <c r="C240" s="42" t="s">
        <v>112</v>
      </c>
      <c r="D240" s="38" t="s">
        <v>427</v>
      </c>
      <c r="E240" s="68" t="s">
        <v>428</v>
      </c>
      <c r="F240" s="4" t="s">
        <v>429</v>
      </c>
      <c r="G240" s="4" t="s">
        <v>77</v>
      </c>
      <c r="H240" s="4" t="s">
        <v>430</v>
      </c>
      <c r="I240" s="4" t="str">
        <f t="shared" si="57"/>
        <v>1st Party OS/Applications</v>
      </c>
      <c r="J240" s="4" t="str">
        <f t="shared" si="58"/>
        <v xml:space="preserve">1st Party OS/Applications, </v>
      </c>
      <c r="K240" s="182">
        <v>1</v>
      </c>
      <c r="L240" s="182">
        <v>0</v>
      </c>
      <c r="M240" s="182">
        <v>0</v>
      </c>
      <c r="N240" s="182">
        <v>0</v>
      </c>
      <c r="O240" s="182">
        <v>0</v>
      </c>
      <c r="P240" s="182">
        <v>0</v>
      </c>
      <c r="Q240" s="182">
        <v>0</v>
      </c>
      <c r="R240" s="4" t="str">
        <f t="shared" si="59"/>
        <v>Unknown, Other, or N/A</v>
      </c>
      <c r="S240" s="4" t="str">
        <f t="shared" si="60"/>
        <v xml:space="preserve">Unknown, Other, or N/A; </v>
      </c>
      <c r="T240" s="183">
        <v>0</v>
      </c>
      <c r="U240" s="183">
        <v>0</v>
      </c>
      <c r="V240" s="183">
        <v>0</v>
      </c>
      <c r="W240" s="183">
        <v>0</v>
      </c>
      <c r="X240" s="183">
        <v>0</v>
      </c>
      <c r="Y240" s="183">
        <v>0</v>
      </c>
      <c r="Z240" s="183">
        <v>1</v>
      </c>
      <c r="AA240" s="4" t="str">
        <f t="shared" si="61"/>
        <v>Phishing</v>
      </c>
      <c r="AB240" s="4" t="str">
        <f t="shared" si="62"/>
        <v xml:space="preserve">Phishing; </v>
      </c>
      <c r="AC240" s="183">
        <v>0</v>
      </c>
      <c r="AD240" s="183">
        <v>0</v>
      </c>
      <c r="AE240" s="183">
        <v>0</v>
      </c>
      <c r="AF240" s="183">
        <v>0</v>
      </c>
      <c r="AG240" s="183">
        <v>0</v>
      </c>
      <c r="AH240" s="183">
        <v>0</v>
      </c>
      <c r="AI240" s="183">
        <v>0</v>
      </c>
      <c r="AJ240" s="183">
        <v>0</v>
      </c>
      <c r="AK240" s="183">
        <v>1</v>
      </c>
      <c r="AL240" s="183">
        <v>0</v>
      </c>
      <c r="AM240" s="183">
        <v>0</v>
      </c>
      <c r="AN240" s="183">
        <v>0</v>
      </c>
      <c r="AO240" s="4" t="str">
        <f t="shared" si="63"/>
        <v>Code Injection</v>
      </c>
      <c r="AP240" s="30" t="str">
        <f t="shared" si="69"/>
        <v xml:space="preserve">Code Injection; </v>
      </c>
      <c r="AQ240" s="182">
        <v>0</v>
      </c>
      <c r="AR240" s="182">
        <v>0</v>
      </c>
      <c r="AS240" s="182">
        <v>0</v>
      </c>
      <c r="AT240" s="182">
        <v>0</v>
      </c>
      <c r="AU240" s="182">
        <v>0</v>
      </c>
      <c r="AV240" s="182">
        <v>1</v>
      </c>
      <c r="AW240" s="182">
        <v>0</v>
      </c>
      <c r="AX240" s="4" t="str">
        <f t="shared" si="68"/>
        <v>Remote Code Execution/Download</v>
      </c>
      <c r="AY240" s="4" t="str">
        <f t="shared" si="64"/>
        <v xml:space="preserve">Remote Code Execution/Download; </v>
      </c>
      <c r="AZ240" s="183">
        <v>0</v>
      </c>
      <c r="BA240" s="183">
        <v>0</v>
      </c>
      <c r="BB240" s="183">
        <v>0</v>
      </c>
      <c r="BC240" s="183">
        <v>0</v>
      </c>
      <c r="BD240" s="183">
        <v>1</v>
      </c>
      <c r="BE240" s="183">
        <v>0</v>
      </c>
      <c r="BF240" s="183">
        <v>0</v>
      </c>
      <c r="BG240" s="183">
        <v>0</v>
      </c>
      <c r="BH240" s="183">
        <v>0</v>
      </c>
      <c r="BI240" s="183">
        <v>0</v>
      </c>
      <c r="BJ240" s="4" t="s">
        <v>45</v>
      </c>
      <c r="BK240" s="4" t="s">
        <v>45</v>
      </c>
      <c r="BL240" s="154">
        <f t="shared" si="65"/>
        <v>2018</v>
      </c>
      <c r="BM240" s="30">
        <f t="shared" si="70"/>
        <v>1</v>
      </c>
      <c r="BN240" s="235">
        <v>2</v>
      </c>
      <c r="BO240" s="235">
        <v>3</v>
      </c>
      <c r="BP240" s="30">
        <f t="shared" si="67"/>
        <v>0</v>
      </c>
      <c r="BQ240" s="30">
        <v>0</v>
      </c>
    </row>
    <row r="241" spans="1:69" ht="16">
      <c r="A241" s="80">
        <v>40858</v>
      </c>
      <c r="B241" s="135" t="s">
        <v>1344</v>
      </c>
      <c r="C241" t="s">
        <v>66</v>
      </c>
      <c r="D241" s="145" t="s">
        <v>1345</v>
      </c>
      <c r="E241" s="116" t="s">
        <v>1346</v>
      </c>
      <c r="F241" t="s">
        <v>1347</v>
      </c>
      <c r="G241" t="s">
        <v>1348</v>
      </c>
      <c r="H241" t="s">
        <v>1349</v>
      </c>
      <c r="I241" s="4" t="str">
        <f t="shared" si="57"/>
        <v>3rd Party Application</v>
      </c>
      <c r="J241" s="4" t="str">
        <f t="shared" si="58"/>
        <v xml:space="preserve">3rd Party Application, </v>
      </c>
      <c r="K241" s="182">
        <v>0</v>
      </c>
      <c r="L241" s="182">
        <v>0</v>
      </c>
      <c r="M241" s="182">
        <v>1</v>
      </c>
      <c r="N241" s="182">
        <v>0</v>
      </c>
      <c r="O241" s="182">
        <v>0</v>
      </c>
      <c r="P241" s="182">
        <v>0</v>
      </c>
      <c r="Q241" s="182">
        <v>0</v>
      </c>
      <c r="R241" s="4" t="str">
        <f t="shared" si="59"/>
        <v>Stolen/Purchased Certificate</v>
      </c>
      <c r="S241" s="4" t="str">
        <f t="shared" si="60"/>
        <v xml:space="preserve">Stolen/Purchased Certificate; </v>
      </c>
      <c r="T241" s="182">
        <v>1</v>
      </c>
      <c r="U241" s="182">
        <v>0</v>
      </c>
      <c r="V241" s="182">
        <v>0</v>
      </c>
      <c r="W241" s="182">
        <v>0</v>
      </c>
      <c r="X241" s="182">
        <v>0</v>
      </c>
      <c r="Y241" s="182">
        <v>0</v>
      </c>
      <c r="Z241" s="182">
        <v>0</v>
      </c>
      <c r="AA241" s="4" t="str">
        <f t="shared" si="61"/>
        <v>Hijacked Updates</v>
      </c>
      <c r="AB241" s="4" t="str">
        <f t="shared" si="62"/>
        <v xml:space="preserve">Hijacked Updates; </v>
      </c>
      <c r="AC241" s="182">
        <v>0</v>
      </c>
      <c r="AD241" s="182">
        <v>1</v>
      </c>
      <c r="AE241" s="182">
        <v>0</v>
      </c>
      <c r="AF241" s="182">
        <v>0</v>
      </c>
      <c r="AG241" s="182">
        <v>0</v>
      </c>
      <c r="AH241" s="182">
        <v>0</v>
      </c>
      <c r="AI241" s="182">
        <v>0</v>
      </c>
      <c r="AJ241" s="182">
        <v>0</v>
      </c>
      <c r="AK241" s="182">
        <v>0</v>
      </c>
      <c r="AL241" s="182">
        <v>0</v>
      </c>
      <c r="AM241" s="182">
        <v>0</v>
      </c>
      <c r="AN241" s="182">
        <v>0</v>
      </c>
      <c r="AO241" s="4" t="str">
        <f t="shared" si="63"/>
        <v>N/A</v>
      </c>
      <c r="AP241" s="30" t="str">
        <f t="shared" si="69"/>
        <v xml:space="preserve">N/A; </v>
      </c>
      <c r="AQ241" s="182">
        <v>0</v>
      </c>
      <c r="AR241" s="182">
        <v>0</v>
      </c>
      <c r="AS241" s="182">
        <v>0</v>
      </c>
      <c r="AT241" s="182">
        <v>0</v>
      </c>
      <c r="AU241" s="182">
        <v>0</v>
      </c>
      <c r="AV241" s="182">
        <v>0</v>
      </c>
      <c r="AW241" s="182">
        <v>1</v>
      </c>
      <c r="AX241" s="4" t="str">
        <f t="shared" si="68"/>
        <v>Data Extraction; Remote Code Execution/Download</v>
      </c>
      <c r="AY241" s="4" t="str">
        <f t="shared" si="64"/>
        <v xml:space="preserve">Data Extraction; Remote Code Execution/Download; </v>
      </c>
      <c r="AZ241" s="182">
        <v>1</v>
      </c>
      <c r="BA241" s="182">
        <v>0</v>
      </c>
      <c r="BB241" s="182">
        <v>0</v>
      </c>
      <c r="BC241" s="182">
        <v>0</v>
      </c>
      <c r="BD241" s="182">
        <v>1</v>
      </c>
      <c r="BE241" s="182">
        <v>0</v>
      </c>
      <c r="BF241" s="182">
        <v>0</v>
      </c>
      <c r="BG241" s="182">
        <v>0</v>
      </c>
      <c r="BH241" s="182">
        <v>0</v>
      </c>
      <c r="BI241" s="182">
        <v>0</v>
      </c>
      <c r="BJ241" t="s">
        <v>584</v>
      </c>
      <c r="BK241" t="s">
        <v>72</v>
      </c>
      <c r="BL241" s="154">
        <f t="shared" si="65"/>
        <v>2011</v>
      </c>
      <c r="BM241" s="30">
        <f t="shared" si="70"/>
        <v>1</v>
      </c>
      <c r="BN241" s="238">
        <v>3</v>
      </c>
      <c r="BO241" s="238">
        <v>3</v>
      </c>
      <c r="BP241" s="30">
        <f t="shared" ref="BP241:BP251" si="71">SUM(AE241:AF241)</f>
        <v>0</v>
      </c>
      <c r="BQ241" s="30">
        <v>5</v>
      </c>
    </row>
    <row r="242" spans="1:69" ht="160">
      <c r="A242" s="80">
        <v>44150</v>
      </c>
      <c r="B242" s="66" t="s">
        <v>869</v>
      </c>
      <c r="C242" s="30" t="s">
        <v>66</v>
      </c>
      <c r="D242" s="175" t="s">
        <v>870</v>
      </c>
      <c r="E242" s="81" t="s">
        <v>871</v>
      </c>
      <c r="F242" s="4" t="s">
        <v>872</v>
      </c>
      <c r="G242" s="4" t="s">
        <v>873</v>
      </c>
      <c r="H242" s="4" t="s">
        <v>874</v>
      </c>
      <c r="I242" s="4" t="str">
        <f t="shared" si="57"/>
        <v>3rd Party Application</v>
      </c>
      <c r="J242" s="4" t="str">
        <f t="shared" si="58"/>
        <v xml:space="preserve">3rd Party Application, </v>
      </c>
      <c r="K242" s="182">
        <v>0</v>
      </c>
      <c r="L242" s="182">
        <v>0</v>
      </c>
      <c r="M242" s="182">
        <v>1</v>
      </c>
      <c r="N242" s="182">
        <v>0</v>
      </c>
      <c r="O242" s="182">
        <v>0</v>
      </c>
      <c r="P242" s="182">
        <v>0</v>
      </c>
      <c r="Q242" s="182">
        <v>0</v>
      </c>
      <c r="R242" s="4" t="str">
        <f t="shared" si="59"/>
        <v>Stolen/Purchased Certificate; Broken Signature System</v>
      </c>
      <c r="S242" s="4" t="str">
        <f t="shared" si="60"/>
        <v xml:space="preserve">Stolen/Purchased Certificate; Broken Signature System; </v>
      </c>
      <c r="T242" s="183">
        <v>1</v>
      </c>
      <c r="U242" s="183">
        <v>0</v>
      </c>
      <c r="V242" s="183">
        <v>0</v>
      </c>
      <c r="W242" s="183">
        <v>0</v>
      </c>
      <c r="X242" s="183">
        <v>0</v>
      </c>
      <c r="Y242" s="183">
        <v>1</v>
      </c>
      <c r="Z242" s="183">
        <v>0</v>
      </c>
      <c r="AA242" s="4" t="str">
        <f t="shared" si="61"/>
        <v>Hijacked Updates; Direct Download</v>
      </c>
      <c r="AB242" s="4" t="str">
        <f t="shared" si="62"/>
        <v xml:space="preserve">Hijacked Updates; Direct Download; </v>
      </c>
      <c r="AC242" s="183">
        <v>0</v>
      </c>
      <c r="AD242" s="183">
        <v>1</v>
      </c>
      <c r="AE242" s="183">
        <v>0</v>
      </c>
      <c r="AF242" s="183">
        <v>0</v>
      </c>
      <c r="AG242" s="183">
        <v>0</v>
      </c>
      <c r="AH242" s="183">
        <v>0</v>
      </c>
      <c r="AI242" s="183">
        <v>0</v>
      </c>
      <c r="AJ242" s="183">
        <v>1</v>
      </c>
      <c r="AK242" s="183">
        <v>0</v>
      </c>
      <c r="AL242" s="183">
        <v>0</v>
      </c>
      <c r="AM242" s="183">
        <v>0</v>
      </c>
      <c r="AN242" s="183">
        <v>0</v>
      </c>
      <c r="AO242" s="4" t="str">
        <f t="shared" si="63"/>
        <v>N/A</v>
      </c>
      <c r="AP242" s="30" t="str">
        <f t="shared" si="69"/>
        <v xml:space="preserve">N/A; </v>
      </c>
      <c r="AQ242" s="182">
        <v>0</v>
      </c>
      <c r="AR242" s="182">
        <v>0</v>
      </c>
      <c r="AS242" s="182">
        <v>0</v>
      </c>
      <c r="AT242" s="182">
        <v>0</v>
      </c>
      <c r="AU242" s="182">
        <v>0</v>
      </c>
      <c r="AV242" s="182">
        <v>0</v>
      </c>
      <c r="AW242" s="182">
        <v>1</v>
      </c>
      <c r="AX242" s="4" t="str">
        <f t="shared" si="68"/>
        <v>Data Extraction; Backdoor Access; Remote Code Execution/Download</v>
      </c>
      <c r="AY242" s="4" t="str">
        <f t="shared" si="64"/>
        <v xml:space="preserve">Data Extraction; Backdoor Access; Remote Code Execution/Download; </v>
      </c>
      <c r="AZ242" s="182">
        <v>1</v>
      </c>
      <c r="BA242" s="182">
        <v>0</v>
      </c>
      <c r="BB242" s="182">
        <v>1</v>
      </c>
      <c r="BC242" s="182">
        <v>0</v>
      </c>
      <c r="BD242" s="182">
        <v>1</v>
      </c>
      <c r="BE242" s="182">
        <v>0</v>
      </c>
      <c r="BF242" s="182">
        <v>0</v>
      </c>
      <c r="BG242" s="182">
        <v>0</v>
      </c>
      <c r="BH242" s="182">
        <v>0</v>
      </c>
      <c r="BI242" s="182">
        <v>0</v>
      </c>
      <c r="BJ242" s="4" t="s">
        <v>875</v>
      </c>
      <c r="BK242" s="4" t="s">
        <v>72</v>
      </c>
      <c r="BL242" s="154">
        <f t="shared" si="65"/>
        <v>2020</v>
      </c>
      <c r="BM242" s="30">
        <f t="shared" si="70"/>
        <v>1</v>
      </c>
      <c r="BN242" s="235">
        <v>3</v>
      </c>
      <c r="BO242" s="235">
        <v>1</v>
      </c>
      <c r="BP242" s="30">
        <f t="shared" si="71"/>
        <v>0</v>
      </c>
      <c r="BQ242" s="30">
        <v>1</v>
      </c>
    </row>
    <row r="243" spans="1:69">
      <c r="A243" s="80">
        <v>43915</v>
      </c>
      <c r="B243" s="30" t="s">
        <v>772</v>
      </c>
      <c r="C243" s="21" t="s">
        <v>66</v>
      </c>
      <c r="D243" s="142" t="s">
        <v>773</v>
      </c>
      <c r="E243" s="81" t="s">
        <v>774</v>
      </c>
      <c r="F243" s="4" t="s">
        <v>775</v>
      </c>
      <c r="G243" s="4" t="s">
        <v>776</v>
      </c>
      <c r="H243" s="4" t="s">
        <v>777</v>
      </c>
      <c r="I243" s="4" t="str">
        <f t="shared" si="57"/>
        <v>3rd Party Application</v>
      </c>
      <c r="J243" s="4" t="str">
        <f t="shared" si="58"/>
        <v xml:space="preserve">3rd Party Application, </v>
      </c>
      <c r="K243" s="182">
        <v>0</v>
      </c>
      <c r="L243" s="182">
        <v>0</v>
      </c>
      <c r="M243" s="182">
        <v>1</v>
      </c>
      <c r="N243" s="182">
        <v>0</v>
      </c>
      <c r="O243" s="182">
        <v>0</v>
      </c>
      <c r="P243" s="182">
        <v>0</v>
      </c>
      <c r="Q243" s="182">
        <v>0</v>
      </c>
      <c r="R243" s="4" t="str">
        <f t="shared" si="59"/>
        <v>Account Access</v>
      </c>
      <c r="S243" s="4" t="str">
        <f t="shared" si="60"/>
        <v xml:space="preserve">Account Access; </v>
      </c>
      <c r="T243" s="183">
        <v>0</v>
      </c>
      <c r="U243" s="183">
        <v>0</v>
      </c>
      <c r="V243" s="183">
        <v>0</v>
      </c>
      <c r="W243" s="183">
        <v>1</v>
      </c>
      <c r="X243" s="183">
        <v>0</v>
      </c>
      <c r="Y243" s="183">
        <v>0</v>
      </c>
      <c r="Z243" s="183">
        <v>0</v>
      </c>
      <c r="AA243" s="4" t="str">
        <f t="shared" si="61"/>
        <v>Supply Chain Service Provider</v>
      </c>
      <c r="AB243" s="4" t="str">
        <f t="shared" si="62"/>
        <v xml:space="preserve">Supply Chain Service Provider; </v>
      </c>
      <c r="AC243" s="183">
        <v>0</v>
      </c>
      <c r="AD243" s="183">
        <v>0</v>
      </c>
      <c r="AE243" s="183">
        <v>0</v>
      </c>
      <c r="AF243" s="183">
        <v>0</v>
      </c>
      <c r="AG243" s="183">
        <v>0</v>
      </c>
      <c r="AH243" s="183">
        <v>0</v>
      </c>
      <c r="AI243" s="183">
        <v>0</v>
      </c>
      <c r="AJ243" s="183">
        <v>0</v>
      </c>
      <c r="AK243" s="183">
        <v>0</v>
      </c>
      <c r="AL243" s="183">
        <v>0</v>
      </c>
      <c r="AM243" s="183">
        <v>1</v>
      </c>
      <c r="AN243" s="183">
        <v>0</v>
      </c>
      <c r="AO243" s="4" t="str">
        <f t="shared" si="63"/>
        <v>N/A</v>
      </c>
      <c r="AP243" s="30" t="str">
        <f t="shared" si="69"/>
        <v xml:space="preserve">N/A; </v>
      </c>
      <c r="AQ243" s="182">
        <v>0</v>
      </c>
      <c r="AR243" s="182">
        <v>0</v>
      </c>
      <c r="AS243" s="182">
        <v>0</v>
      </c>
      <c r="AT243" s="182">
        <v>0</v>
      </c>
      <c r="AU243" s="182">
        <v>0</v>
      </c>
      <c r="AV243" s="182">
        <v>0</v>
      </c>
      <c r="AW243" s="182">
        <v>1</v>
      </c>
      <c r="AX243" s="4" t="str">
        <f t="shared" si="68"/>
        <v>Data Extraction; Remote Code Execution/Download</v>
      </c>
      <c r="AY243" s="4" t="str">
        <f t="shared" si="64"/>
        <v xml:space="preserve">Data Extraction; Remote Code Execution/Download; </v>
      </c>
      <c r="AZ243" s="183">
        <v>1</v>
      </c>
      <c r="BA243" s="183">
        <v>0</v>
      </c>
      <c r="BB243" s="183">
        <v>0</v>
      </c>
      <c r="BC243" s="183">
        <v>0</v>
      </c>
      <c r="BD243" s="183">
        <v>1</v>
      </c>
      <c r="BE243" s="183">
        <v>0</v>
      </c>
      <c r="BF243" s="183">
        <v>0</v>
      </c>
      <c r="BG243" s="183">
        <v>0</v>
      </c>
      <c r="BH243" s="183">
        <v>0</v>
      </c>
      <c r="BI243" s="183">
        <v>0</v>
      </c>
      <c r="BJ243" s="4" t="s">
        <v>79</v>
      </c>
      <c r="BK243" s="4" t="s">
        <v>86</v>
      </c>
      <c r="BL243" s="154">
        <f t="shared" si="65"/>
        <v>2020</v>
      </c>
      <c r="BM243" s="30">
        <f t="shared" si="70"/>
        <v>1</v>
      </c>
      <c r="BN243" s="235">
        <v>3</v>
      </c>
      <c r="BO243" s="235">
        <v>2</v>
      </c>
      <c r="BP243" s="30">
        <f t="shared" si="71"/>
        <v>0</v>
      </c>
      <c r="BQ243" s="30">
        <v>0</v>
      </c>
    </row>
    <row r="244" spans="1:69" ht="16">
      <c r="A244" s="80">
        <v>44484</v>
      </c>
      <c r="B244" s="66" t="s">
        <v>1043</v>
      </c>
      <c r="C244" s="30" t="s">
        <v>66</v>
      </c>
      <c r="D244" s="142" t="s">
        <v>1044</v>
      </c>
      <c r="E244" s="79" t="s">
        <v>1045</v>
      </c>
      <c r="F244" s="30" t="s">
        <v>1046</v>
      </c>
      <c r="G244" s="30" t="s">
        <v>1047</v>
      </c>
      <c r="H244" s="30" t="s">
        <v>1048</v>
      </c>
      <c r="I244" s="4" t="str">
        <f t="shared" si="57"/>
        <v>3rd Party Application</v>
      </c>
      <c r="J244" s="4" t="str">
        <f t="shared" si="58"/>
        <v xml:space="preserve">3rd Party Application, </v>
      </c>
      <c r="K244" s="182">
        <v>0</v>
      </c>
      <c r="L244" s="182">
        <v>0</v>
      </c>
      <c r="M244" s="182">
        <v>1</v>
      </c>
      <c r="N244" s="182">
        <v>0</v>
      </c>
      <c r="O244" s="182">
        <v>0</v>
      </c>
      <c r="P244" s="182">
        <v>0</v>
      </c>
      <c r="Q244" s="182">
        <v>0</v>
      </c>
      <c r="R244" s="4" t="str">
        <f t="shared" si="59"/>
        <v>Account Access; Self-signed/Unsigned</v>
      </c>
      <c r="S244" s="4" t="str">
        <f t="shared" si="60"/>
        <v xml:space="preserve">Account Access; Self-signed/Unsigned; </v>
      </c>
      <c r="T244" s="183">
        <v>0</v>
      </c>
      <c r="U244" s="183">
        <v>0</v>
      </c>
      <c r="V244" s="183">
        <v>0</v>
      </c>
      <c r="W244" s="183">
        <v>1</v>
      </c>
      <c r="X244" s="183">
        <v>1</v>
      </c>
      <c r="Y244" s="183">
        <v>0</v>
      </c>
      <c r="Z244" s="183">
        <v>0</v>
      </c>
      <c r="AA244" s="4" t="str">
        <f t="shared" si="61"/>
        <v>3rd Party Application Store; Direct Download</v>
      </c>
      <c r="AB244" s="4" t="str">
        <f t="shared" si="62"/>
        <v xml:space="preserve">3rd Party Application Store; Direct Download; </v>
      </c>
      <c r="AC244" s="183">
        <v>0</v>
      </c>
      <c r="AD244" s="183">
        <v>0</v>
      </c>
      <c r="AE244" s="183">
        <v>0</v>
      </c>
      <c r="AF244" s="183">
        <v>1</v>
      </c>
      <c r="AG244" s="183">
        <v>0</v>
      </c>
      <c r="AH244" s="183">
        <v>0</v>
      </c>
      <c r="AI244" s="183">
        <v>0</v>
      </c>
      <c r="AJ244" s="183">
        <v>1</v>
      </c>
      <c r="AK244" s="183">
        <v>0</v>
      </c>
      <c r="AL244" s="183">
        <v>0</v>
      </c>
      <c r="AM244" s="183">
        <v>0</v>
      </c>
      <c r="AN244" s="183">
        <v>0</v>
      </c>
      <c r="AO244" s="4" t="str">
        <f t="shared" si="63"/>
        <v>N/A</v>
      </c>
      <c r="AP244" s="30" t="str">
        <f t="shared" si="69"/>
        <v xml:space="preserve">N/A; </v>
      </c>
      <c r="AQ244" s="182">
        <v>0</v>
      </c>
      <c r="AR244" s="182">
        <v>0</v>
      </c>
      <c r="AS244" s="182">
        <v>0</v>
      </c>
      <c r="AT244" s="182">
        <v>0</v>
      </c>
      <c r="AU244" s="182">
        <v>0</v>
      </c>
      <c r="AV244" s="182">
        <v>0</v>
      </c>
      <c r="AW244" s="182">
        <v>1</v>
      </c>
      <c r="AX244" s="4" t="str">
        <f t="shared" si="68"/>
        <v>Backdoor Access; Remote Code Execution/Download</v>
      </c>
      <c r="AY244" s="4" t="str">
        <f t="shared" si="64"/>
        <v xml:space="preserve">Backdoor Access; Remote Code Execution/Download; </v>
      </c>
      <c r="AZ244" s="182">
        <v>0</v>
      </c>
      <c r="BA244" s="182">
        <v>0</v>
      </c>
      <c r="BB244" s="182">
        <v>1</v>
      </c>
      <c r="BC244" s="182">
        <v>0</v>
      </c>
      <c r="BD244" s="182">
        <v>1</v>
      </c>
      <c r="BE244" s="182">
        <v>0</v>
      </c>
      <c r="BF244" s="182">
        <v>0</v>
      </c>
      <c r="BG244" s="182">
        <v>0</v>
      </c>
      <c r="BH244" s="182">
        <v>0</v>
      </c>
      <c r="BI244" s="182">
        <v>0</v>
      </c>
      <c r="BJ244" s="30" t="s">
        <v>79</v>
      </c>
      <c r="BK244" s="4" t="s">
        <v>86</v>
      </c>
      <c r="BL244" s="154">
        <f t="shared" si="65"/>
        <v>2021</v>
      </c>
      <c r="BM244" s="30">
        <f t="shared" si="70"/>
        <v>1</v>
      </c>
      <c r="BN244" s="238">
        <v>2</v>
      </c>
      <c r="BO244" s="238">
        <v>1</v>
      </c>
      <c r="BP244" s="30">
        <f t="shared" si="71"/>
        <v>1</v>
      </c>
      <c r="BQ244" s="30">
        <v>3</v>
      </c>
    </row>
    <row r="245" spans="1:69">
      <c r="A245" s="120">
        <v>44057</v>
      </c>
      <c r="B245" t="s">
        <v>837</v>
      </c>
      <c r="C245" s="228" t="s">
        <v>66</v>
      </c>
      <c r="D245" s="143" t="s">
        <v>838</v>
      </c>
      <c r="E245" s="114" t="s">
        <v>839</v>
      </c>
      <c r="F245" s="115" t="s">
        <v>840</v>
      </c>
      <c r="G245" s="115" t="s">
        <v>841</v>
      </c>
      <c r="H245" s="115" t="s">
        <v>842</v>
      </c>
      <c r="I245" s="4" t="str">
        <f t="shared" si="57"/>
        <v>1st Party OS/Applications</v>
      </c>
      <c r="J245" s="4" t="str">
        <f t="shared" si="58"/>
        <v xml:space="preserve">1st Party OS/Applications, </v>
      </c>
      <c r="K245" s="182">
        <v>1</v>
      </c>
      <c r="L245" s="182">
        <v>0</v>
      </c>
      <c r="M245" s="182">
        <v>0</v>
      </c>
      <c r="N245" s="182">
        <v>0</v>
      </c>
      <c r="O245" s="182">
        <v>0</v>
      </c>
      <c r="P245" s="182">
        <v>0</v>
      </c>
      <c r="Q245" s="182">
        <v>0</v>
      </c>
      <c r="R245" s="4" t="str">
        <f t="shared" si="59"/>
        <v>Self-signed/Unsigned</v>
      </c>
      <c r="S245" s="4" t="str">
        <f t="shared" si="60"/>
        <v xml:space="preserve">Self-signed/Unsigned; </v>
      </c>
      <c r="T245" s="183">
        <v>0</v>
      </c>
      <c r="U245" s="183">
        <v>0</v>
      </c>
      <c r="V245" s="183">
        <v>0</v>
      </c>
      <c r="W245" s="183">
        <v>0</v>
      </c>
      <c r="X245" s="183">
        <v>1</v>
      </c>
      <c r="Y245" s="183">
        <v>0</v>
      </c>
      <c r="Z245" s="183">
        <v>0</v>
      </c>
      <c r="AA245" s="4" t="str">
        <f t="shared" si="61"/>
        <v>Open Source Dependency; Development Software</v>
      </c>
      <c r="AB245" s="4" t="str">
        <f t="shared" si="62"/>
        <v xml:space="preserve">Open Source Dependency; Development Software; </v>
      </c>
      <c r="AC245" s="183">
        <v>0</v>
      </c>
      <c r="AD245" s="183">
        <v>0</v>
      </c>
      <c r="AE245" s="183">
        <v>0</v>
      </c>
      <c r="AF245" s="183">
        <v>0</v>
      </c>
      <c r="AG245" s="183">
        <v>1</v>
      </c>
      <c r="AH245" s="183">
        <v>0</v>
      </c>
      <c r="AI245" s="183">
        <v>0</v>
      </c>
      <c r="AJ245" s="183">
        <v>0</v>
      </c>
      <c r="AK245" s="183">
        <v>0</v>
      </c>
      <c r="AL245" s="183">
        <v>1</v>
      </c>
      <c r="AM245" s="183">
        <v>0</v>
      </c>
      <c r="AN245" s="183">
        <v>0</v>
      </c>
      <c r="AO245" s="4" t="str">
        <f t="shared" si="63"/>
        <v>N/A</v>
      </c>
      <c r="AP245" s="30" t="str">
        <f t="shared" si="69"/>
        <v xml:space="preserve">N/A; </v>
      </c>
      <c r="AQ245" s="182">
        <v>0</v>
      </c>
      <c r="AR245" s="182">
        <v>0</v>
      </c>
      <c r="AS245" s="182">
        <v>0</v>
      </c>
      <c r="AT245" s="182">
        <v>0</v>
      </c>
      <c r="AU245" s="182">
        <v>0</v>
      </c>
      <c r="AV245" s="182">
        <v>0</v>
      </c>
      <c r="AW245" s="182">
        <v>1</v>
      </c>
      <c r="AX245" s="4" t="str">
        <f t="shared" si="68"/>
        <v>Data Extraction; Backdoor Access; Remote Code Execution/Download; Payment Diversion</v>
      </c>
      <c r="AY245" s="4" t="str">
        <f t="shared" si="64"/>
        <v xml:space="preserve">Data Extraction; Backdoor Access; Remote Code Execution/Download; Payment Diversion; </v>
      </c>
      <c r="AZ245" s="183">
        <v>1</v>
      </c>
      <c r="BA245" s="183">
        <v>0</v>
      </c>
      <c r="BB245" s="183">
        <v>1</v>
      </c>
      <c r="BC245" s="183">
        <v>0</v>
      </c>
      <c r="BD245" s="183">
        <v>1</v>
      </c>
      <c r="BE245" s="183">
        <v>0</v>
      </c>
      <c r="BF245" s="183">
        <v>1</v>
      </c>
      <c r="BG245" s="183">
        <v>0</v>
      </c>
      <c r="BH245" s="183">
        <v>0</v>
      </c>
      <c r="BI245" s="183">
        <v>0</v>
      </c>
      <c r="BJ245" s="4" t="s">
        <v>79</v>
      </c>
      <c r="BK245" s="4" t="s">
        <v>79</v>
      </c>
      <c r="BL245" s="154">
        <f t="shared" si="65"/>
        <v>2020</v>
      </c>
      <c r="BM245" s="30">
        <f t="shared" si="70"/>
        <v>1</v>
      </c>
      <c r="BN245" s="236">
        <v>2</v>
      </c>
      <c r="BO245" s="236">
        <v>1</v>
      </c>
      <c r="BP245" s="30">
        <f t="shared" si="71"/>
        <v>0</v>
      </c>
      <c r="BQ245" s="30">
        <v>2</v>
      </c>
    </row>
    <row r="246" spans="1:69">
      <c r="A246" s="36">
        <v>42248</v>
      </c>
      <c r="B246" s="30" t="s">
        <v>228</v>
      </c>
      <c r="C246" s="42" t="s">
        <v>66</v>
      </c>
      <c r="D246" s="38" t="s">
        <v>229</v>
      </c>
      <c r="E246" s="68" t="s">
        <v>230</v>
      </c>
      <c r="F246" s="4" t="s">
        <v>231</v>
      </c>
      <c r="G246" s="4" t="s">
        <v>232</v>
      </c>
      <c r="H246" s="4" t="s">
        <v>233</v>
      </c>
      <c r="I246" s="4" t="str">
        <f t="shared" si="57"/>
        <v>1st Party OS/Applications, 3rd Party Application</v>
      </c>
      <c r="J246" s="4" t="str">
        <f t="shared" si="58"/>
        <v xml:space="preserve">1st Party OS/Applications, 3rd Party Application, </v>
      </c>
      <c r="K246" s="182">
        <v>1</v>
      </c>
      <c r="L246" s="182">
        <v>0</v>
      </c>
      <c r="M246" s="182">
        <v>1</v>
      </c>
      <c r="N246" s="182">
        <v>0</v>
      </c>
      <c r="O246" s="182">
        <v>0</v>
      </c>
      <c r="P246" s="182">
        <v>0</v>
      </c>
      <c r="Q246" s="182">
        <v>0</v>
      </c>
      <c r="R246" s="4" t="str">
        <f t="shared" si="59"/>
        <v>Pre-signature Insertion; Self-signed/Unsigned</v>
      </c>
      <c r="S246" s="4" t="str">
        <f t="shared" si="60"/>
        <v xml:space="preserve">Pre-signature Insertion; Self-signed/Unsigned; </v>
      </c>
      <c r="T246" s="183">
        <v>0</v>
      </c>
      <c r="U246" s="183">
        <v>1</v>
      </c>
      <c r="V246" s="183">
        <v>0</v>
      </c>
      <c r="W246" s="183">
        <v>0</v>
      </c>
      <c r="X246" s="183">
        <v>1</v>
      </c>
      <c r="Y246" s="183">
        <v>0</v>
      </c>
      <c r="Z246" s="183">
        <v>0</v>
      </c>
      <c r="AA246" s="4" t="str">
        <f t="shared" si="61"/>
        <v>Proprietary Application Store; Development Software</v>
      </c>
      <c r="AB246" s="4" t="str">
        <f t="shared" si="62"/>
        <v xml:space="preserve">Proprietary Application Store; Development Software; </v>
      </c>
      <c r="AC246" s="183">
        <v>0</v>
      </c>
      <c r="AD246" s="183">
        <v>0</v>
      </c>
      <c r="AE246" s="183">
        <v>1</v>
      </c>
      <c r="AF246" s="183">
        <v>0</v>
      </c>
      <c r="AG246" s="183">
        <v>0</v>
      </c>
      <c r="AH246" s="183">
        <v>0</v>
      </c>
      <c r="AI246" s="183">
        <v>0</v>
      </c>
      <c r="AJ246" s="183">
        <v>0</v>
      </c>
      <c r="AK246" s="183">
        <v>0</v>
      </c>
      <c r="AL246" s="183">
        <v>1</v>
      </c>
      <c r="AM246" s="183">
        <v>0</v>
      </c>
      <c r="AN246" s="183">
        <v>0</v>
      </c>
      <c r="AO246" s="4" t="str">
        <f t="shared" si="63"/>
        <v>N/A</v>
      </c>
      <c r="AP246" s="30" t="str">
        <f t="shared" si="69"/>
        <v xml:space="preserve">N/A; </v>
      </c>
      <c r="AQ246" s="182">
        <v>0</v>
      </c>
      <c r="AR246" s="182">
        <v>0</v>
      </c>
      <c r="AS246" s="182">
        <v>0</v>
      </c>
      <c r="AT246" s="182">
        <v>0</v>
      </c>
      <c r="AU246" s="182">
        <v>0</v>
      </c>
      <c r="AV246" s="182">
        <v>0</v>
      </c>
      <c r="AW246" s="182">
        <v>1</v>
      </c>
      <c r="AX246" s="4" t="str">
        <f t="shared" si="68"/>
        <v>Data Extraction; Backdoor Access; Remote Code Execution/Download</v>
      </c>
      <c r="AY246" s="4" t="str">
        <f t="shared" si="64"/>
        <v xml:space="preserve">Data Extraction; Backdoor Access; Remote Code Execution/Download; </v>
      </c>
      <c r="AZ246" s="183">
        <v>1</v>
      </c>
      <c r="BA246" s="183">
        <v>0</v>
      </c>
      <c r="BB246" s="183">
        <v>1</v>
      </c>
      <c r="BC246" s="183">
        <v>0</v>
      </c>
      <c r="BD246" s="183">
        <v>1</v>
      </c>
      <c r="BE246" s="183">
        <v>0</v>
      </c>
      <c r="BF246" s="183">
        <v>0</v>
      </c>
      <c r="BG246" s="183">
        <v>0</v>
      </c>
      <c r="BH246" s="183">
        <v>0</v>
      </c>
      <c r="BI246" s="183">
        <v>0</v>
      </c>
      <c r="BJ246" s="4" t="s">
        <v>79</v>
      </c>
      <c r="BK246" s="4" t="s">
        <v>79</v>
      </c>
      <c r="BL246" s="154">
        <f t="shared" si="65"/>
        <v>2015</v>
      </c>
      <c r="BM246" s="30">
        <f t="shared" si="70"/>
        <v>2</v>
      </c>
      <c r="BN246" s="235">
        <v>2</v>
      </c>
      <c r="BO246" s="235">
        <v>1</v>
      </c>
      <c r="BP246" s="30">
        <f t="shared" si="71"/>
        <v>1</v>
      </c>
      <c r="BQ246" s="30">
        <v>0</v>
      </c>
    </row>
    <row r="247" spans="1:69">
      <c r="A247" s="36">
        <v>42046</v>
      </c>
      <c r="B247" s="30" t="s">
        <v>214</v>
      </c>
      <c r="C247" s="44" t="s">
        <v>112</v>
      </c>
      <c r="D247" s="38" t="s">
        <v>215</v>
      </c>
      <c r="E247" s="68" t="s">
        <v>216</v>
      </c>
      <c r="F247" s="4" t="s">
        <v>217</v>
      </c>
      <c r="G247" s="4" t="s">
        <v>45</v>
      </c>
      <c r="H247" s="4" t="s">
        <v>85</v>
      </c>
      <c r="I247" s="4" t="str">
        <f t="shared" si="57"/>
        <v>Unknown/NA</v>
      </c>
      <c r="J247" s="4" t="str">
        <f t="shared" si="58"/>
        <v xml:space="preserve">Unknown/NA, </v>
      </c>
      <c r="K247" s="182">
        <v>0</v>
      </c>
      <c r="L247" s="182">
        <v>0</v>
      </c>
      <c r="M247" s="182">
        <v>0</v>
      </c>
      <c r="N247" s="182">
        <v>0</v>
      </c>
      <c r="O247" s="182">
        <v>0</v>
      </c>
      <c r="P247" s="182">
        <v>0</v>
      </c>
      <c r="Q247" s="182">
        <v>1</v>
      </c>
      <c r="R247" s="4" t="str">
        <f t="shared" si="59"/>
        <v>Unknown, Other, or N/A</v>
      </c>
      <c r="S247" s="4" t="str">
        <f t="shared" si="60"/>
        <v xml:space="preserve">Unknown, Other, or N/A; </v>
      </c>
      <c r="T247" s="183">
        <v>0</v>
      </c>
      <c r="U247" s="183">
        <v>0</v>
      </c>
      <c r="V247" s="183">
        <v>0</v>
      </c>
      <c r="W247" s="183">
        <v>0</v>
      </c>
      <c r="X247" s="183">
        <v>0</v>
      </c>
      <c r="Y247" s="183">
        <v>0</v>
      </c>
      <c r="Z247" s="183">
        <v>1</v>
      </c>
      <c r="AA247" s="4" t="str">
        <f t="shared" si="61"/>
        <v>Proprietary Application Store</v>
      </c>
      <c r="AB247" s="4" t="str">
        <f t="shared" si="62"/>
        <v xml:space="preserve">Proprietary Application Store; </v>
      </c>
      <c r="AC247" s="183">
        <v>0</v>
      </c>
      <c r="AD247" s="183">
        <v>0</v>
      </c>
      <c r="AE247" s="183">
        <v>1</v>
      </c>
      <c r="AF247" s="183">
        <v>0</v>
      </c>
      <c r="AG247" s="183">
        <v>0</v>
      </c>
      <c r="AH247" s="183">
        <v>0</v>
      </c>
      <c r="AI247" s="183">
        <v>0</v>
      </c>
      <c r="AJ247" s="183">
        <v>0</v>
      </c>
      <c r="AK247" s="183">
        <v>0</v>
      </c>
      <c r="AL247" s="183">
        <v>0</v>
      </c>
      <c r="AM247" s="183">
        <v>0</v>
      </c>
      <c r="AN247" s="183">
        <v>0</v>
      </c>
      <c r="AO247" s="4" t="str">
        <f t="shared" si="63"/>
        <v>Code Injection</v>
      </c>
      <c r="AP247" s="30" t="str">
        <f t="shared" si="69"/>
        <v xml:space="preserve">Code Injection; </v>
      </c>
      <c r="AQ247" s="182">
        <v>0</v>
      </c>
      <c r="AR247" s="182">
        <v>0</v>
      </c>
      <c r="AS247" s="182">
        <v>0</v>
      </c>
      <c r="AT247" s="182">
        <v>0</v>
      </c>
      <c r="AU247" s="182">
        <v>0</v>
      </c>
      <c r="AV247" s="182">
        <v>1</v>
      </c>
      <c r="AW247" s="182">
        <v>0</v>
      </c>
      <c r="AX247" s="4" t="str">
        <f t="shared" si="68"/>
        <v>Unknown or Other</v>
      </c>
      <c r="AY247" s="4" t="str">
        <f t="shared" si="64"/>
        <v xml:space="preserve">Unknown or Other; </v>
      </c>
      <c r="AZ247" s="183">
        <v>0</v>
      </c>
      <c r="BA247" s="183">
        <v>0</v>
      </c>
      <c r="BB247" s="183">
        <v>0</v>
      </c>
      <c r="BC247" s="183">
        <v>0</v>
      </c>
      <c r="BD247" s="183">
        <v>0</v>
      </c>
      <c r="BE247" s="183">
        <v>0</v>
      </c>
      <c r="BF247" s="183">
        <v>0</v>
      </c>
      <c r="BG247" s="183">
        <v>0</v>
      </c>
      <c r="BH247" s="183">
        <v>0</v>
      </c>
      <c r="BI247" s="183">
        <v>1</v>
      </c>
      <c r="BJ247" s="4" t="s">
        <v>45</v>
      </c>
      <c r="BK247" s="4" t="s">
        <v>45</v>
      </c>
      <c r="BL247" s="154">
        <f t="shared" si="65"/>
        <v>2015</v>
      </c>
      <c r="BM247" s="30">
        <f t="shared" si="70"/>
        <v>0</v>
      </c>
      <c r="BN247" s="235">
        <v>2</v>
      </c>
      <c r="BO247" s="235">
        <v>1</v>
      </c>
      <c r="BP247" s="30">
        <f t="shared" si="71"/>
        <v>1</v>
      </c>
      <c r="BQ247" s="30">
        <v>0</v>
      </c>
    </row>
    <row r="248" spans="1:69" ht="16">
      <c r="A248" s="80">
        <v>44956</v>
      </c>
      <c r="B248" s="135" t="s">
        <v>1199</v>
      </c>
      <c r="C248" t="s">
        <v>66</v>
      </c>
      <c r="D248" s="145" t="s">
        <v>1200</v>
      </c>
      <c r="E248" s="116" t="s">
        <v>1201</v>
      </c>
      <c r="F248" s="30" t="s">
        <v>1202</v>
      </c>
      <c r="G248" s="30" t="s">
        <v>435</v>
      </c>
      <c r="H248" s="213" t="s">
        <v>1203</v>
      </c>
      <c r="I248" s="4" t="str">
        <f t="shared" si="57"/>
        <v>OSS</v>
      </c>
      <c r="J248" s="4" t="str">
        <f t="shared" si="58"/>
        <v xml:space="preserve">OSS, </v>
      </c>
      <c r="K248" s="182">
        <v>0</v>
      </c>
      <c r="L248" s="182">
        <v>0</v>
      </c>
      <c r="M248" s="182">
        <v>0</v>
      </c>
      <c r="N248" s="182">
        <v>0</v>
      </c>
      <c r="O248" s="182">
        <v>1</v>
      </c>
      <c r="P248" s="182">
        <v>0</v>
      </c>
      <c r="Q248" s="182">
        <v>0</v>
      </c>
      <c r="R248" s="4" t="str">
        <f t="shared" si="59"/>
        <v>Self-signed/Unsigned</v>
      </c>
      <c r="S248" s="4" t="str">
        <f t="shared" si="60"/>
        <v xml:space="preserve">Self-signed/Unsigned; </v>
      </c>
      <c r="T248" s="183">
        <v>0</v>
      </c>
      <c r="U248" s="183">
        <v>0</v>
      </c>
      <c r="V248" s="183">
        <v>0</v>
      </c>
      <c r="W248" s="183">
        <v>0</v>
      </c>
      <c r="X248" s="183">
        <v>1</v>
      </c>
      <c r="Y248" s="183">
        <v>0</v>
      </c>
      <c r="Z248" s="183">
        <v>0</v>
      </c>
      <c r="AA248" s="4" t="str">
        <f t="shared" si="61"/>
        <v>Typosquatting; Open Source Dependency</v>
      </c>
      <c r="AB248" s="4" t="str">
        <f t="shared" si="62"/>
        <v xml:space="preserve">Typosquatting; Open Source Dependency; </v>
      </c>
      <c r="AC248" s="183">
        <v>1</v>
      </c>
      <c r="AD248" s="183">
        <v>0</v>
      </c>
      <c r="AE248" s="183">
        <v>0</v>
      </c>
      <c r="AF248" s="183">
        <v>0</v>
      </c>
      <c r="AG248" s="183">
        <v>1</v>
      </c>
      <c r="AH248" s="183">
        <v>0</v>
      </c>
      <c r="AI248" s="183">
        <v>0</v>
      </c>
      <c r="AJ248" s="183">
        <v>0</v>
      </c>
      <c r="AK248" s="183">
        <v>0</v>
      </c>
      <c r="AL248" s="183">
        <v>0</v>
      </c>
      <c r="AM248" s="183">
        <v>0</v>
      </c>
      <c r="AN248" s="183">
        <v>0</v>
      </c>
      <c r="AO248" s="4" t="str">
        <f t="shared" si="63"/>
        <v>N/A</v>
      </c>
      <c r="AP248" s="30" t="str">
        <f t="shared" si="69"/>
        <v xml:space="preserve">N/A; </v>
      </c>
      <c r="AQ248" s="182">
        <v>0</v>
      </c>
      <c r="AR248" s="183">
        <v>0</v>
      </c>
      <c r="AS248" s="183">
        <v>0</v>
      </c>
      <c r="AT248" s="183">
        <v>0</v>
      </c>
      <c r="AU248" s="183">
        <v>0</v>
      </c>
      <c r="AV248" s="183">
        <v>0</v>
      </c>
      <c r="AW248" s="183">
        <v>1</v>
      </c>
      <c r="AX248" s="4" t="str">
        <f t="shared" si="68"/>
        <v>Data Extraction; Remote Code Execution/Download</v>
      </c>
      <c r="AY248" s="4" t="str">
        <f t="shared" si="64"/>
        <v xml:space="preserve">Data Extraction; Remote Code Execution/Download; </v>
      </c>
      <c r="AZ248" s="182">
        <v>1</v>
      </c>
      <c r="BA248" s="182">
        <v>0</v>
      </c>
      <c r="BB248" s="182">
        <v>0</v>
      </c>
      <c r="BC248" s="182">
        <v>0</v>
      </c>
      <c r="BD248" s="182">
        <v>1</v>
      </c>
      <c r="BE248" s="182">
        <v>0</v>
      </c>
      <c r="BF248" s="182">
        <v>0</v>
      </c>
      <c r="BG248" s="182">
        <v>0</v>
      </c>
      <c r="BH248" s="182">
        <v>0</v>
      </c>
      <c r="BI248" s="182">
        <v>0</v>
      </c>
      <c r="BJ248" s="30" t="s">
        <v>79</v>
      </c>
      <c r="BK248" s="30" t="s">
        <v>1204</v>
      </c>
      <c r="BL248" s="154">
        <f t="shared" si="65"/>
        <v>2023</v>
      </c>
      <c r="BM248" s="30">
        <f t="shared" si="70"/>
        <v>0</v>
      </c>
      <c r="BN248" s="238">
        <v>2</v>
      </c>
      <c r="BO248" s="238">
        <v>1</v>
      </c>
      <c r="BP248" s="30">
        <f t="shared" si="71"/>
        <v>0</v>
      </c>
      <c r="BQ248" s="30">
        <v>5</v>
      </c>
    </row>
    <row r="249" spans="1:69">
      <c r="A249" s="80">
        <v>43256</v>
      </c>
      <c r="B249" t="s">
        <v>452</v>
      </c>
      <c r="C249" t="s">
        <v>112</v>
      </c>
      <c r="D249" t="s">
        <v>453</v>
      </c>
      <c r="E249" t="s">
        <v>454</v>
      </c>
      <c r="F249" s="30" t="s">
        <v>455</v>
      </c>
      <c r="G249" s="30" t="s">
        <v>456</v>
      </c>
      <c r="H249" s="30" t="s">
        <v>457</v>
      </c>
      <c r="I249" s="4" t="str">
        <f t="shared" si="57"/>
        <v>Unknown/NA</v>
      </c>
      <c r="J249" s="4" t="str">
        <f t="shared" si="58"/>
        <v xml:space="preserve">Unknown/NA, </v>
      </c>
      <c r="K249" s="182">
        <v>0</v>
      </c>
      <c r="L249" s="182">
        <v>0</v>
      </c>
      <c r="M249" s="182">
        <v>0</v>
      </c>
      <c r="N249" s="182">
        <v>0</v>
      </c>
      <c r="O249" s="182">
        <v>0</v>
      </c>
      <c r="P249" s="182">
        <v>0</v>
      </c>
      <c r="Q249" s="182">
        <v>1</v>
      </c>
      <c r="R249" s="4" t="str">
        <f t="shared" si="59"/>
        <v>Unknown, Other, or N/A</v>
      </c>
      <c r="S249" s="4" t="str">
        <f t="shared" si="60"/>
        <v xml:space="preserve">Unknown, Other, or N/A; </v>
      </c>
      <c r="T249" s="183">
        <v>0</v>
      </c>
      <c r="U249" s="183">
        <v>0</v>
      </c>
      <c r="V249" s="183">
        <v>0</v>
      </c>
      <c r="W249" s="183">
        <v>0</v>
      </c>
      <c r="X249" s="183">
        <v>0</v>
      </c>
      <c r="Y249" s="183">
        <v>0</v>
      </c>
      <c r="Z249" s="183">
        <v>1</v>
      </c>
      <c r="AA249" s="4" t="str">
        <f t="shared" si="61"/>
        <v>Direct Download</v>
      </c>
      <c r="AB249" s="4" t="str">
        <f t="shared" si="62"/>
        <v xml:space="preserve">Direct Download; </v>
      </c>
      <c r="AC249" s="183">
        <v>0</v>
      </c>
      <c r="AD249" s="183">
        <v>0</v>
      </c>
      <c r="AE249" s="183">
        <v>0</v>
      </c>
      <c r="AF249" s="183">
        <v>0</v>
      </c>
      <c r="AG249" s="183">
        <v>0</v>
      </c>
      <c r="AH249" s="183">
        <v>0</v>
      </c>
      <c r="AI249" s="183">
        <v>0</v>
      </c>
      <c r="AJ249" s="183">
        <v>1</v>
      </c>
      <c r="AK249" s="183">
        <v>0</v>
      </c>
      <c r="AL249" s="183">
        <v>0</v>
      </c>
      <c r="AM249" s="183">
        <v>0</v>
      </c>
      <c r="AN249" s="183">
        <v>0</v>
      </c>
      <c r="AO249" s="4" t="str">
        <f t="shared" si="63"/>
        <v>Code Injection</v>
      </c>
      <c r="AP249" s="30" t="str">
        <f t="shared" si="69"/>
        <v xml:space="preserve">Code Injection; </v>
      </c>
      <c r="AQ249" s="182">
        <v>0</v>
      </c>
      <c r="AR249" s="182">
        <v>0</v>
      </c>
      <c r="AS249" s="182">
        <v>0</v>
      </c>
      <c r="AT249" s="182">
        <v>0</v>
      </c>
      <c r="AU249" s="182">
        <v>0</v>
      </c>
      <c r="AV249" s="182">
        <v>1</v>
      </c>
      <c r="AW249" s="182">
        <v>0</v>
      </c>
      <c r="AX249" s="4" t="str">
        <f t="shared" si="68"/>
        <v>Unknown or Other</v>
      </c>
      <c r="AY249" s="4" t="str">
        <f t="shared" si="64"/>
        <v xml:space="preserve">Unknown or Other; </v>
      </c>
      <c r="AZ249" s="182">
        <v>0</v>
      </c>
      <c r="BA249" s="182">
        <v>0</v>
      </c>
      <c r="BB249" s="182">
        <v>0</v>
      </c>
      <c r="BC249" s="182">
        <v>0</v>
      </c>
      <c r="BD249" s="182">
        <v>0</v>
      </c>
      <c r="BE249" s="182">
        <v>0</v>
      </c>
      <c r="BF249" s="182">
        <v>0</v>
      </c>
      <c r="BG249" s="182">
        <v>0</v>
      </c>
      <c r="BH249" s="182">
        <v>0</v>
      </c>
      <c r="BI249" s="182">
        <v>1</v>
      </c>
      <c r="BJ249" s="30" t="s">
        <v>45</v>
      </c>
      <c r="BK249" s="30" t="s">
        <v>292</v>
      </c>
      <c r="BL249" s="154">
        <f t="shared" si="65"/>
        <v>2018</v>
      </c>
      <c r="BM249" s="30">
        <f t="shared" si="70"/>
        <v>0</v>
      </c>
      <c r="BN249" s="236">
        <v>2</v>
      </c>
      <c r="BO249" s="236">
        <v>1</v>
      </c>
      <c r="BP249" s="30">
        <f t="shared" si="71"/>
        <v>0</v>
      </c>
      <c r="BQ249" s="30">
        <v>4</v>
      </c>
    </row>
    <row r="250" spans="1:69" ht="16">
      <c r="A250" s="80">
        <v>41409</v>
      </c>
      <c r="B250" s="66" t="s">
        <v>154</v>
      </c>
      <c r="C250" s="21" t="s">
        <v>66</v>
      </c>
      <c r="D250" s="38" t="s">
        <v>155</v>
      </c>
      <c r="E250" s="81" t="s">
        <v>156</v>
      </c>
      <c r="F250" s="4" t="s">
        <v>157</v>
      </c>
      <c r="G250" s="4" t="s">
        <v>158</v>
      </c>
      <c r="H250" s="4" t="s">
        <v>159</v>
      </c>
      <c r="I250" s="4" t="str">
        <f t="shared" si="57"/>
        <v>3rd Party Firmware</v>
      </c>
      <c r="J250" s="4" t="str">
        <f t="shared" si="58"/>
        <v xml:space="preserve">3rd Party Firmware, </v>
      </c>
      <c r="K250" s="182">
        <v>0</v>
      </c>
      <c r="L250" s="182">
        <v>0</v>
      </c>
      <c r="M250" s="182">
        <v>0</v>
      </c>
      <c r="N250" s="182">
        <v>1</v>
      </c>
      <c r="O250" s="182">
        <v>0</v>
      </c>
      <c r="P250" s="182">
        <v>0</v>
      </c>
      <c r="Q250" s="182">
        <v>0</v>
      </c>
      <c r="R250" s="4" t="str">
        <f t="shared" si="59"/>
        <v>Unknown, Other, or N/A</v>
      </c>
      <c r="S250" s="4" t="str">
        <f t="shared" si="60"/>
        <v xml:space="preserve">Unknown, Other, or N/A; </v>
      </c>
      <c r="T250" s="183">
        <v>0</v>
      </c>
      <c r="U250" s="183">
        <v>0</v>
      </c>
      <c r="V250" s="183">
        <v>0</v>
      </c>
      <c r="W250" s="183">
        <v>0</v>
      </c>
      <c r="X250" s="183">
        <v>0</v>
      </c>
      <c r="Y250" s="183">
        <v>0</v>
      </c>
      <c r="Z250" s="183">
        <v>1</v>
      </c>
      <c r="AA250" s="4" t="str">
        <f t="shared" si="61"/>
        <v>Hardware Component; Direct Download; Supply Chain Service Provider</v>
      </c>
      <c r="AB250" s="4" t="str">
        <f t="shared" si="62"/>
        <v xml:space="preserve">Hardware Component; Direct Download; Supply Chain Service Provider; </v>
      </c>
      <c r="AC250" s="183">
        <v>0</v>
      </c>
      <c r="AD250" s="183">
        <v>0</v>
      </c>
      <c r="AE250" s="183">
        <v>0</v>
      </c>
      <c r="AF250" s="183">
        <v>0</v>
      </c>
      <c r="AG250" s="183">
        <v>0</v>
      </c>
      <c r="AH250" s="183">
        <v>0</v>
      </c>
      <c r="AI250" s="183">
        <v>1</v>
      </c>
      <c r="AJ250" s="183">
        <v>1</v>
      </c>
      <c r="AK250" s="183">
        <v>0</v>
      </c>
      <c r="AL250" s="183">
        <v>0</v>
      </c>
      <c r="AM250" s="183">
        <v>1</v>
      </c>
      <c r="AN250" s="183">
        <v>0</v>
      </c>
      <c r="AO250" s="4" t="str">
        <f t="shared" si="63"/>
        <v>N/A</v>
      </c>
      <c r="AP250" s="30" t="str">
        <f t="shared" si="69"/>
        <v xml:space="preserve">N/A; </v>
      </c>
      <c r="AQ250" s="182">
        <v>0</v>
      </c>
      <c r="AR250" s="182">
        <v>0</v>
      </c>
      <c r="AS250" s="182">
        <v>0</v>
      </c>
      <c r="AT250" s="182">
        <v>0</v>
      </c>
      <c r="AU250" s="182">
        <v>0</v>
      </c>
      <c r="AV250" s="182">
        <v>0</v>
      </c>
      <c r="AW250" s="182">
        <v>1</v>
      </c>
      <c r="AX250" s="4" t="str">
        <f t="shared" si="68"/>
        <v>Data Extraction; Backdoor Access; Remote Code Execution/Download</v>
      </c>
      <c r="AY250" s="4" t="str">
        <f t="shared" si="64"/>
        <v xml:space="preserve">Data Extraction; Backdoor Access; Remote Code Execution/Download; </v>
      </c>
      <c r="AZ250" s="183">
        <v>1</v>
      </c>
      <c r="BA250" s="183">
        <v>0</v>
      </c>
      <c r="BB250" s="183">
        <v>1</v>
      </c>
      <c r="BC250" s="183">
        <v>0</v>
      </c>
      <c r="BD250" s="183">
        <v>1</v>
      </c>
      <c r="BE250" s="183">
        <v>0</v>
      </c>
      <c r="BF250" s="183">
        <v>0</v>
      </c>
      <c r="BG250" s="183">
        <v>0</v>
      </c>
      <c r="BH250" s="183">
        <v>0</v>
      </c>
      <c r="BI250" s="183">
        <v>0</v>
      </c>
      <c r="BJ250" s="4" t="s">
        <v>104</v>
      </c>
      <c r="BK250" s="4" t="s">
        <v>72</v>
      </c>
      <c r="BL250" s="154">
        <f t="shared" si="65"/>
        <v>2013</v>
      </c>
      <c r="BM250" s="30">
        <f t="shared" si="70"/>
        <v>1</v>
      </c>
      <c r="BN250" s="235">
        <v>3</v>
      </c>
      <c r="BO250" s="235">
        <v>4</v>
      </c>
      <c r="BP250" s="30">
        <f t="shared" si="71"/>
        <v>0</v>
      </c>
      <c r="BQ250" s="30">
        <v>1</v>
      </c>
    </row>
    <row r="251" spans="1:69">
      <c r="A251" s="37">
        <v>43781</v>
      </c>
      <c r="B251" s="30" t="s">
        <v>701</v>
      </c>
      <c r="C251" s="21" t="s">
        <v>112</v>
      </c>
      <c r="D251" s="38" t="s">
        <v>702</v>
      </c>
      <c r="E251" s="68" t="s">
        <v>703</v>
      </c>
      <c r="F251" s="4" t="s">
        <v>704</v>
      </c>
      <c r="G251" s="4" t="s">
        <v>705</v>
      </c>
      <c r="H251" s="4" t="s">
        <v>706</v>
      </c>
      <c r="I251" s="4" t="str">
        <f t="shared" si="57"/>
        <v>1st Party OS/Applications, 1st Party Firmware</v>
      </c>
      <c r="J251" s="4" t="str">
        <f t="shared" si="58"/>
        <v xml:space="preserve">1st Party OS/Applications, 1st Party Firmware, </v>
      </c>
      <c r="K251" s="182">
        <v>1</v>
      </c>
      <c r="L251" s="182">
        <v>1</v>
      </c>
      <c r="M251" s="182">
        <v>0</v>
      </c>
      <c r="N251" s="182">
        <v>0</v>
      </c>
      <c r="O251" s="182">
        <v>0</v>
      </c>
      <c r="P251" s="182">
        <v>0</v>
      </c>
      <c r="Q251" s="182">
        <v>0</v>
      </c>
      <c r="R251" s="4" t="str">
        <f t="shared" si="59"/>
        <v>Unknown, Other, or N/A</v>
      </c>
      <c r="S251" s="4" t="str">
        <f t="shared" si="60"/>
        <v xml:space="preserve">Unknown, Other, or N/A; </v>
      </c>
      <c r="T251" s="183">
        <v>0</v>
      </c>
      <c r="U251" s="183">
        <v>0</v>
      </c>
      <c r="V251" s="183">
        <v>0</v>
      </c>
      <c r="W251" s="183">
        <v>0</v>
      </c>
      <c r="X251" s="183">
        <v>0</v>
      </c>
      <c r="Y251" s="183">
        <v>0</v>
      </c>
      <c r="Z251" s="183">
        <v>1</v>
      </c>
      <c r="AA251" s="4" t="str">
        <f t="shared" si="61"/>
        <v>Supply Chain Service Provider</v>
      </c>
      <c r="AB251" s="4" t="str">
        <f t="shared" si="62"/>
        <v xml:space="preserve">Supply Chain Service Provider; </v>
      </c>
      <c r="AC251" s="183">
        <v>0</v>
      </c>
      <c r="AD251" s="183">
        <v>0</v>
      </c>
      <c r="AE251" s="183">
        <v>0</v>
      </c>
      <c r="AF251" s="183">
        <v>0</v>
      </c>
      <c r="AG251" s="183">
        <v>0</v>
      </c>
      <c r="AH251" s="183">
        <v>0</v>
      </c>
      <c r="AI251" s="183">
        <v>0</v>
      </c>
      <c r="AJ251" s="183">
        <v>0</v>
      </c>
      <c r="AK251" s="183">
        <v>0</v>
      </c>
      <c r="AL251" s="183">
        <v>0</v>
      </c>
      <c r="AM251" s="183">
        <v>1</v>
      </c>
      <c r="AN251" s="183">
        <v>0</v>
      </c>
      <c r="AO251" s="4" t="str">
        <f t="shared" si="63"/>
        <v>Credential Theft</v>
      </c>
      <c r="AP251" s="30" t="str">
        <f t="shared" si="69"/>
        <v xml:space="preserve">Credential Theft; </v>
      </c>
      <c r="AQ251" s="182">
        <v>1</v>
      </c>
      <c r="AR251" s="182">
        <v>0</v>
      </c>
      <c r="AS251" s="182">
        <v>0</v>
      </c>
      <c r="AT251" s="182">
        <v>0</v>
      </c>
      <c r="AU251" s="182">
        <v>0</v>
      </c>
      <c r="AV251" s="182">
        <v>0</v>
      </c>
      <c r="AW251" s="182">
        <v>0</v>
      </c>
      <c r="AX251" s="4" t="str">
        <f t="shared" ref="AX251:AX282" si="72">LEFT(AY251,LEN(AY251)-2)</f>
        <v>Data Extraction</v>
      </c>
      <c r="AY251" s="4" t="str">
        <f t="shared" si="64"/>
        <v xml:space="preserve">Data Extraction; </v>
      </c>
      <c r="AZ251" s="183">
        <v>1</v>
      </c>
      <c r="BA251" s="183">
        <v>0</v>
      </c>
      <c r="BB251" s="183">
        <v>0</v>
      </c>
      <c r="BC251" s="183">
        <v>0</v>
      </c>
      <c r="BD251" s="183">
        <v>0</v>
      </c>
      <c r="BE251" s="183">
        <v>0</v>
      </c>
      <c r="BF251" s="183">
        <v>0</v>
      </c>
      <c r="BG251" s="183">
        <v>0</v>
      </c>
      <c r="BH251" s="183">
        <v>0</v>
      </c>
      <c r="BI251" s="183">
        <v>0</v>
      </c>
      <c r="BJ251" s="4" t="s">
        <v>45</v>
      </c>
      <c r="BK251" s="4" t="s">
        <v>45</v>
      </c>
      <c r="BL251" s="154">
        <f t="shared" si="65"/>
        <v>2019</v>
      </c>
      <c r="BM251" s="30">
        <f t="shared" si="70"/>
        <v>2</v>
      </c>
      <c r="BN251" s="235">
        <v>1</v>
      </c>
      <c r="BO251" s="235">
        <v>4</v>
      </c>
      <c r="BP251" s="30">
        <f t="shared" si="71"/>
        <v>0</v>
      </c>
      <c r="BQ251" s="30">
        <v>0</v>
      </c>
    </row>
    <row r="252" spans="1:69">
      <c r="A252" s="118" t="s">
        <v>1830</v>
      </c>
      <c r="B252" s="149"/>
      <c r="C252" s="42"/>
      <c r="D252" s="144"/>
      <c r="E252" s="112"/>
      <c r="I252" s="4"/>
      <c r="J252" s="4"/>
      <c r="R252" s="4"/>
      <c r="S252" s="4"/>
      <c r="T252" s="183"/>
      <c r="U252" s="183"/>
      <c r="V252" s="183"/>
      <c r="W252" s="183"/>
      <c r="X252" s="183"/>
      <c r="Y252" s="183"/>
      <c r="Z252" s="183"/>
      <c r="AA252" s="4"/>
      <c r="AB252" s="4"/>
      <c r="AC252" s="183"/>
      <c r="AD252" s="183"/>
      <c r="AE252" s="183"/>
      <c r="AF252" s="183"/>
      <c r="AG252" s="183"/>
      <c r="AH252" s="183"/>
      <c r="AI252" s="183"/>
      <c r="AJ252" s="183"/>
      <c r="AK252" s="183"/>
      <c r="AL252" s="183"/>
      <c r="AM252" s="183"/>
      <c r="AN252" s="183"/>
      <c r="AO252" s="4"/>
      <c r="AP252" s="30"/>
      <c r="AX252" s="4"/>
      <c r="AY252" s="4"/>
      <c r="BJ252" s="4"/>
      <c r="BK252" s="4"/>
      <c r="BL252" s="154"/>
      <c r="BM252" s="30"/>
      <c r="BP252" s="30"/>
      <c r="BQ252" s="30"/>
    </row>
  </sheetData>
  <autoFilter ref="A1:BQ252" xr:uid="{60A73AAF-BED6-4C49-8E22-D19D0C2B7EBF}">
    <sortState xmlns:xlrd2="http://schemas.microsoft.com/office/spreadsheetml/2017/richdata2" ref="A2:BQ252">
      <sortCondition ref="B1:B252"/>
    </sortState>
  </autoFilter>
  <sortState xmlns:xlrd2="http://schemas.microsoft.com/office/spreadsheetml/2017/richdata2" ref="A2:B141">
    <sortCondition ref="A2:A141"/>
  </sortState>
  <conditionalFormatting sqref="C1:C252">
    <cfRule type="cellIs" dxfId="31" priority="1" operator="equal">
      <formula>"Attack/Disclosure"</formula>
    </cfRule>
    <cfRule type="cellIs" dxfId="30" priority="2" operator="equal">
      <formula>"Disclosure"</formula>
    </cfRule>
    <cfRule type="cellIs" dxfId="29" priority="3" operator="equal">
      <formula>"Attack"</formula>
    </cfRule>
  </conditionalFormatting>
  <conditionalFormatting sqref="BK2:BK252">
    <cfRule type="cellIs" dxfId="28" priority="10" operator="equal">
      <formula>"N/A"</formula>
    </cfRule>
    <cfRule type="cellIs" dxfId="27" priority="11" operator="equal">
      <formula>"Unknown"</formula>
    </cfRule>
    <cfRule type="cellIs" dxfId="26" priority="12" operator="equal">
      <formula>"Other"</formula>
    </cfRule>
    <cfRule type="cellIs" dxfId="25" priority="13" operator="equal">
      <formula>"Criminal"</formula>
    </cfRule>
    <cfRule type="cellIs" dxfId="24" priority="14" operator="equal">
      <formula>"State"</formula>
    </cfRule>
  </conditionalFormatting>
  <hyperlinks>
    <hyperlink ref="E118" r:id="rId1" xr:uid="{318CDC9C-1421-4D89-A8F0-A53E2A77EDCC}"/>
    <hyperlink ref="E134" r:id="rId2" xr:uid="{B6B16379-569C-4956-BA0E-8BC424981A29}"/>
    <hyperlink ref="E229" r:id="rId3" xr:uid="{FA19524F-687B-419D-A000-D1444D55E4A5}"/>
    <hyperlink ref="E113" r:id="rId4" xr:uid="{08A3B1AC-D47C-4BF5-88FB-C45859F578D2}"/>
    <hyperlink ref="E195" r:id="rId5" xr:uid="{42266166-02C9-4EED-860F-4F5DD29C23A4}"/>
    <hyperlink ref="E151" r:id="rId6" xr:uid="{1D312DC5-586C-4747-AA30-2AD02F70D301}"/>
    <hyperlink ref="E33" r:id="rId7" xr:uid="{6DCFB844-AA81-4C37-AAB3-2C662624DD01}"/>
    <hyperlink ref="E24" r:id="rId8" display="https://www.zdnet.com/article/cybersecurity-new-hacking-group-targets-it-companies-in-supply-chain-attack-campaign/" xr:uid="{064E0D54-BED3-4A1F-95A8-03E6EBD7D11A}"/>
    <hyperlink ref="E221" r:id="rId9" xr:uid="{9CA532D9-9622-42E9-B3AB-C22B3887B11A}"/>
    <hyperlink ref="E228" r:id="rId10" display="https://krebsonsecurity.com/2019/06/tracing-the-supply-chain-attack-on-android-2/" xr:uid="{A7844169-E657-4C36-9630-992355B20A64}"/>
    <hyperlink ref="E78" r:id="rId11" xr:uid="{4C571544-3D56-40FD-A149-6F0BB601F7A0}"/>
    <hyperlink ref="E60" r:id="rId12" xr:uid="{B9BEB337-CD56-430F-A758-96D0796A8DE8}"/>
    <hyperlink ref="E246" r:id="rId13" xr:uid="{D2D7BC37-2941-45F2-94D4-9C5C960500C4}"/>
    <hyperlink ref="E109" r:id="rId14" xr:uid="{DDF522FE-ADDF-4A29-ABC5-FB679AD0A89B}"/>
    <hyperlink ref="E114" r:id="rId15" display="https://www.rsa.com/content/dam/premium/en/white-paper/kingslayer-a-supply-chain-attack.pdf , https://www.itworldcanada.com/article/canadian-cyber-firm-confirms-it-was-the-victim-described-in-rsa-investigation/390903" xr:uid="{490851C8-1582-4A12-9182-918C5CE1A24C}"/>
    <hyperlink ref="E93" r:id="rId16" xr:uid="{9395091B-5413-410D-B4B6-DE518DD41C67}"/>
    <hyperlink ref="E70" r:id="rId17" xr:uid="{F8A81BF5-5F52-4D2A-BE3F-0B9D6D3826EC}"/>
    <hyperlink ref="E19" r:id="rId18" xr:uid="{09B20E01-32CB-457F-95AD-A97F4BFAFC8A}"/>
    <hyperlink ref="E196" r:id="rId19" xr:uid="{79470010-AFC5-4234-A7AE-661F3D425393}"/>
    <hyperlink ref="E67" r:id="rId20" xr:uid="{CF4871E5-4F83-4340-BA66-7FCA1F8B641B}"/>
    <hyperlink ref="E90" r:id="rId21" xr:uid="{B2902AF2-1BB9-4047-B369-BAE3A44BECC9}"/>
    <hyperlink ref="E4" r:id="rId22" xr:uid="{DA5BF17D-119B-4DC2-ACA1-243E6EE8EB96}"/>
    <hyperlink ref="E197" r:id="rId23" xr:uid="{2D4AE8BC-C52C-48E1-B793-D8F7C44B5DF8}"/>
    <hyperlink ref="E168" r:id="rId24" xr:uid="{952EC228-101E-4963-8747-86334F0FB9C8}"/>
    <hyperlink ref="E26" r:id="rId25" xr:uid="{28E3083C-8247-4460-A1D5-DC8BAAF70D67}"/>
    <hyperlink ref="E74" r:id="rId26" xr:uid="{A34EA355-8A05-4DDC-AF9B-080FF67499B2}"/>
    <hyperlink ref="E172" r:id="rId27" xr:uid="{46E02855-E281-4E1A-BA77-8FA739019078}"/>
    <hyperlink ref="E225" r:id="rId28" xr:uid="{103879E9-2459-418C-92E7-0853FFACB629}"/>
    <hyperlink ref="E142" r:id="rId29" xr:uid="{33F77559-511E-4DDE-83A5-B3CC8E640F81}"/>
    <hyperlink ref="E16" r:id="rId30" xr:uid="{B1134141-135E-42C8-98F2-F2924079ED19}"/>
    <hyperlink ref="E91" r:id="rId31" xr:uid="{E1ADDFB3-26DB-4109-ACB7-C72B2581546A}"/>
    <hyperlink ref="E125" r:id="rId32" location="1da096fc36ec" xr:uid="{F7C540CF-2198-45FD-8970-38B82BE1FD47}"/>
    <hyperlink ref="E157" r:id="rId33" xr:uid="{855EC798-7B97-4B2D-B5AB-6285895B113D}"/>
    <hyperlink ref="E66" r:id="rId34" xr:uid="{9AA46186-D7AA-483C-9498-87A2AFB800D2}"/>
    <hyperlink ref="E232" r:id="rId35" xr:uid="{764BE6C2-2CEC-4FD1-9A31-C2FB882C0AD6}"/>
    <hyperlink ref="E203" r:id="rId36" xr:uid="{57F43054-6FB0-43B5-BCEC-8721482F0C4A}"/>
    <hyperlink ref="E150" r:id="rId37" xr:uid="{F07F977F-7055-440C-AEEB-CE10B162F703}"/>
    <hyperlink ref="E95" r:id="rId38" xr:uid="{68359149-CF27-4B14-BFA6-A1DB218F33CD}"/>
    <hyperlink ref="E210" r:id="rId39" xr:uid="{4D0506B8-79FE-490F-8D26-5339F1CD28BD}"/>
    <hyperlink ref="E82" r:id="rId40" xr:uid="{7248DBBB-3D89-4A06-B031-3046E53688B9}"/>
    <hyperlink ref="E57" r:id="rId41" xr:uid="{05CCA56B-C509-4C4B-BBAA-0DA84DAC33B2}"/>
    <hyperlink ref="E104" r:id="rId42" xr:uid="{158BD691-C8B1-4528-823E-4AD8689EA5C0}"/>
    <hyperlink ref="E84" r:id="rId43" xr:uid="{CF753764-3128-48AC-9554-96E7C5532673}"/>
    <hyperlink ref="E251" r:id="rId44" xr:uid="{52AB501D-9993-475D-A0C9-80243E262E81}"/>
    <hyperlink ref="E21" r:id="rId45" xr:uid="{B0A2A75E-5B66-465C-A2DB-3F6037C94E4A}"/>
    <hyperlink ref="E58" r:id="rId46" xr:uid="{A347A909-27F3-45C8-9B5A-CD9BBBE49AE8}"/>
    <hyperlink ref="E193" r:id="rId47" xr:uid="{6F27EA1A-5435-474B-8388-5C9CA135E236}"/>
    <hyperlink ref="E247" r:id="rId48" xr:uid="{7FAD0405-5460-43DB-BF73-F7F9FD995ECB}"/>
    <hyperlink ref="E131" r:id="rId49" xr:uid="{6152AE78-FF10-4281-AEA0-ED68D1531C01}"/>
    <hyperlink ref="E201" r:id="rId50" xr:uid="{D49BCB3D-0594-4023-BF9C-807D9BE53BE0}"/>
    <hyperlink ref="E101" r:id="rId51" xr:uid="{DAFC47FA-2829-4491-9ADB-705512C4AB82}"/>
    <hyperlink ref="E216" r:id="rId52" xr:uid="{962CED47-3F30-436E-A487-E8E99D52967A}"/>
    <hyperlink ref="E164" r:id="rId53" xr:uid="{B445F9AB-1786-4683-BCA8-30F3F626989C}"/>
    <hyperlink ref="E214" r:id="rId54" xr:uid="{5BAC3472-923E-48DD-AE89-E3B1284B36A7}"/>
    <hyperlink ref="E62" r:id="rId55" xr:uid="{EA7166D1-F649-4840-B8FC-DFCCACAD2AD0}"/>
    <hyperlink ref="E192" r:id="rId56" xr:uid="{602696B1-E464-4526-A976-A2C4BCB766E5}"/>
    <hyperlink ref="E120" r:id="rId57" xr:uid="{104711F9-E56E-4EAB-A61E-2D34CAE61107}"/>
    <hyperlink ref="E89" r:id="rId58" xr:uid="{5540271A-699F-44AE-8E76-90843C968F78}"/>
    <hyperlink ref="E10" r:id="rId59" xr:uid="{CE4E4466-4093-4FCA-84D6-41F55B5C5ACC}"/>
    <hyperlink ref="E88" r:id="rId60" xr:uid="{589AB245-FB3F-49C3-8231-8EB8DA48B8B9}"/>
    <hyperlink ref="E239" r:id="rId61" xr:uid="{8F67AF4F-FF92-4F0C-8A7E-CF69AFA43A70}"/>
    <hyperlink ref="E28" r:id="rId62" xr:uid="{66A1B339-1CF5-4B4F-BCC5-62F9E9E8DC7F}"/>
    <hyperlink ref="E102" r:id="rId63" xr:uid="{22DFE98E-280F-4C6E-8238-98BEA757A4FA}"/>
    <hyperlink ref="E59" r:id="rId64" xr:uid="{E1D2B112-5A16-4DBE-80A6-9BBD9A57BB36}"/>
    <hyperlink ref="E240" r:id="rId65" xr:uid="{57883AB3-BB0A-4252-BE7F-92E9D2543B46}"/>
    <hyperlink ref="E115" r:id="rId66" xr:uid="{4E9C65CB-49B1-47BC-87CB-47E3E877833B}"/>
    <hyperlink ref="E14" r:id="rId67" xr:uid="{8C2291FB-607D-4FC9-BE08-29EF159DA726}"/>
    <hyperlink ref="E103" r:id="rId68" xr:uid="{EEDB5D2B-6523-491C-84FE-21FC13028037}"/>
    <hyperlink ref="E9" r:id="rId69" xr:uid="{12AD9A29-9EF9-4F46-B6BF-2CAF7BF0AF30}"/>
    <hyperlink ref="E213" r:id="rId70" xr:uid="{76A7B2AD-F8EB-43AF-8FD9-7087F0051759}"/>
    <hyperlink ref="E238" r:id="rId71" xr:uid="{43C530F2-2E60-4063-B1E2-37E460DA22A1}"/>
    <hyperlink ref="E189" r:id="rId72" location="issuecomment-522967049" xr:uid="{E558CED8-06FE-4143-896F-D6D3673A962E}"/>
    <hyperlink ref="E236" r:id="rId73" xr:uid="{B0C728F5-9C18-445B-A30B-F65350F9D015}"/>
    <hyperlink ref="E47" r:id="rId74" xr:uid="{E02129B7-9CCD-444A-B433-7F49A5149596}"/>
    <hyperlink ref="E200" r:id="rId75" xr:uid="{43DB2BF8-F194-465C-BF43-3DB1288606B6}"/>
    <hyperlink ref="E212" r:id="rId76" xr:uid="{48BB3FB3-3F63-44EF-80F7-846F6151E044}"/>
    <hyperlink ref="E215" r:id="rId77" xr:uid="{BA96F640-7571-4911-8617-D321CC98A454}"/>
    <hyperlink ref="E178" r:id="rId78" xr:uid="{589CBD07-4C5E-43B5-819E-749ABAC101E0}"/>
    <hyperlink ref="E199" r:id="rId79" xr:uid="{18A04746-099A-433E-8236-4EC1EDBDF436}"/>
    <hyperlink ref="E198" r:id="rId80" xr:uid="{5762DCE2-89B3-4754-B3BA-627DB22E0DDD}"/>
    <hyperlink ref="E56" r:id="rId81" xr:uid="{38E71C3D-2BD4-472F-B6DB-1D01541AB4AB}"/>
    <hyperlink ref="E18" r:id="rId82" xr:uid="{782262B9-11E7-4F22-A486-5524886E82A0}"/>
    <hyperlink ref="E170" r:id="rId83" xr:uid="{DDFDDE9C-C32A-4B1A-97C2-74BD3EFE0142}"/>
    <hyperlink ref="E112" r:id="rId84" xr:uid="{BA7057C3-8F1C-40E3-B49B-F791AEFE936D}"/>
    <hyperlink ref="E94" r:id="rId85" xr:uid="{F536BAC3-50B3-4321-A2AE-5BC32D3CB2C0}"/>
    <hyperlink ref="E156" r:id="rId86" xr:uid="{5E2F3375-E1D9-49C4-BC1E-E45261F13B35}"/>
    <hyperlink ref="E61" r:id="rId87" display="https://www.reuters.com/article/us-netherlands-huawei-tech/dutch-spy-agency-investigating-alleged-huawei-backdoor-volkskrant-idUSKCN1SM0UY ,https://www.wsj.com/articles/huawei-telecom-gear-much-more-vulnerable-to-hackers-than-rivals-equipment-report-says-11561501573 " xr:uid="{C79556F8-BC7D-4EAE-AFA2-B5A3BB1A301E}"/>
    <hyperlink ref="E110" r:id="rId88" xr:uid="{66CEB71C-95FB-416F-BFD9-A65EBDD7C51E}"/>
    <hyperlink ref="E219" r:id="rId89" xr:uid="{34F8677C-F063-4EA8-B9D4-D1A863C0AED8}"/>
    <hyperlink ref="E205" r:id="rId90" xr:uid="{47CC81DF-6FF9-4B9B-A87B-97A02ECB6BD5}"/>
    <hyperlink ref="E224" r:id="rId91" xr:uid="{7874EE2C-25EF-4C1A-8322-D363DC23C279}"/>
    <hyperlink ref="E139" r:id="rId92" xr:uid="{8D1ED4E5-D45C-4454-A64B-EF86159AEF84}"/>
    <hyperlink ref="E194" r:id="rId93" xr:uid="{83F788EA-863D-4193-A101-FC955D43B407}"/>
    <hyperlink ref="E233" r:id="rId94" display="https://incolumitas.com/data/thesis.pdf" xr:uid="{FCC32AAC-F289-48C9-BE74-7C49A3F782C8}"/>
    <hyperlink ref="E159" r:id="rId95" xr:uid="{E5E226D4-4D5B-480E-A550-A297A7DD0CA8}"/>
    <hyperlink ref="E32" r:id="rId96" xr:uid="{94E4AA5E-0119-4BFE-8784-4021E1C4634E}"/>
    <hyperlink ref="E179" r:id="rId97" xr:uid="{0BF6004F-9E07-4140-BB0F-EE721B07EA5D}"/>
    <hyperlink ref="E175" r:id="rId98" xr:uid="{D12CFB5B-93CE-41F4-BBDC-132564F68E87}"/>
    <hyperlink ref="E190" r:id="rId99" xr:uid="{CF23EA38-AD65-4861-8B52-AABB83798A76}"/>
    <hyperlink ref="E188" r:id="rId100" xr:uid="{57E7E64E-7992-5242-B4FC-D61D9EDE3C2D}"/>
    <hyperlink ref="E39" r:id="rId101" xr:uid="{F1BC712C-C57E-F14D-93BD-D9D5D5E0D2A7}"/>
    <hyperlink ref="E127" r:id="rId102" xr:uid="{A8683267-DD38-CA47-BA33-8CA1DACC1EEF}"/>
    <hyperlink ref="E163" r:id="rId103" xr:uid="{341C3F0F-520D-D744-8CFC-CE4CFDE533EE}"/>
    <hyperlink ref="E116" r:id="rId104" xr:uid="{BD3655AE-A972-2942-B9D1-9C73982AB559}"/>
    <hyperlink ref="E243" r:id="rId105" xr:uid="{6C234FEB-9D4D-3E44-A995-79665E6E7C82}"/>
    <hyperlink ref="E119" r:id="rId106" xr:uid="{80D4809A-FFC2-41E1-93CA-D1C7397EC77F}"/>
    <hyperlink ref="E130" r:id="rId107" xr:uid="{2C2AD7B5-F61F-4389-A55D-701ABEAA8F27}"/>
    <hyperlink ref="E218" r:id="rId108" xr:uid="{B417BED7-FED9-4354-9AEC-E67DE9075C9A}"/>
    <hyperlink ref="E98" r:id="rId109" xr:uid="{8DD5BE15-49FE-425B-A0F1-07B2192A7D66}"/>
    <hyperlink ref="E106" r:id="rId110" xr:uid="{59280502-96E2-44E7-9784-D10765D9A30A}"/>
    <hyperlink ref="E34" r:id="rId111" xr:uid="{3551BD2F-36B9-4FB6-9877-16E08B82BDC1}"/>
    <hyperlink ref="E13" r:id="rId112" xr:uid="{CE72EAD5-AA65-48C9-9FC6-99091FEB1DA2}"/>
    <hyperlink ref="E31" r:id="rId113" xr:uid="{D1091534-4FCE-424A-BFF0-DE2AB0E4CC0F}"/>
    <hyperlink ref="E11" r:id="rId114" xr:uid="{5F3C7F3C-D6FF-4E3D-9C98-93B61F4FB8A1}"/>
    <hyperlink ref="E122" r:id="rId115" xr:uid="{405B39C4-0B3B-4E7A-B9EA-A95089CC8EBA}"/>
    <hyperlink ref="E27" r:id="rId116" xr:uid="{306E3175-F561-4D29-946D-651A32AF670C}"/>
    <hyperlink ref="E2" r:id="rId117" xr:uid="{F057056F-AF2C-41B6-87AD-80D5283DE6F9}"/>
    <hyperlink ref="E75" r:id="rId118" xr:uid="{1E6AC331-1B9B-49F2-B10A-276EEB3406FD}"/>
    <hyperlink ref="E97" r:id="rId119" xr:uid="{CBFCBC45-B737-4078-B1D4-1DB30791FA21}"/>
    <hyperlink ref="E206" r:id="rId120" xr:uid="{857DC947-C3B2-400E-B98B-248D83B9C39A}"/>
    <hyperlink ref="E148" r:id="rId121" xr:uid="{143C4AA8-2CF8-4550-968A-7B3F71157678}"/>
    <hyperlink ref="E158" r:id="rId122" xr:uid="{4D28DE29-3783-47E7-BB1F-0F796F282B4F}"/>
    <hyperlink ref="E12" r:id="rId123" xr:uid="{225505CC-2F7B-48D0-9110-A22C4E598B18}"/>
    <hyperlink ref="E169" r:id="rId124" xr:uid="{7EFA8515-3B1F-4EE7-A735-00E0A2793F83}"/>
    <hyperlink ref="E5" r:id="rId125" xr:uid="{08757135-405E-45AE-B259-2845723C1434}"/>
    <hyperlink ref="E242" r:id="rId126" xr:uid="{DFD9D397-723F-4C45-BAD5-480E8B09DC4C}"/>
    <hyperlink ref="E204" r:id="rId127" xr:uid="{FAE4F391-EC67-45E4-89C9-8710CC844F86}"/>
    <hyperlink ref="E161" r:id="rId128" xr:uid="{4D689292-63B5-42BA-880B-677C7B7F6837}"/>
    <hyperlink ref="E87" r:id="rId129" xr:uid="{0D461D14-7519-45E9-B1B2-9E879EE50A03}"/>
    <hyperlink ref="E121" r:id="rId130" xr:uid="{8B0B25FA-18E3-4AED-813C-CC7B41CB755F}"/>
    <hyperlink ref="E81" r:id="rId131" xr:uid="{F327AEB1-88F0-4EEE-9D15-FF5D0D20F4C0}"/>
    <hyperlink ref="E54" r:id="rId132" xr:uid="{4ABED91E-05B2-4893-B56C-3FF754F0EF82}"/>
    <hyperlink ref="E177" r:id="rId133" xr:uid="{3CC97412-7340-455E-ACF5-5E9ADA1BFD6D}"/>
    <hyperlink ref="E65" r:id="rId134" xr:uid="{3512C024-60FF-484A-BF33-B4A99E3C7B79}"/>
    <hyperlink ref="E35" r:id="rId135" xr:uid="{1161855A-57B8-4723-9512-659EAD1DCF17}"/>
    <hyperlink ref="E152" r:id="rId136" xr:uid="{5848A748-BC39-4FA7-9483-127AED51CA53}"/>
    <hyperlink ref="E111" r:id="rId137" xr:uid="{4304120A-6CCD-4B8F-9448-82C032245828}"/>
    <hyperlink ref="E100" r:id="rId138" xr:uid="{3DB11CAD-D310-4DFC-A4AA-E51D9F3197CF}"/>
    <hyperlink ref="E144" r:id="rId139" xr:uid="{ECCDDF98-28A4-4576-9A39-E5786B0DF039}"/>
    <hyperlink ref="E181" r:id="rId140" xr:uid="{F5A6ED2D-2EC4-4CB3-987E-E73200C0430B}"/>
    <hyperlink ref="E126" r:id="rId141" xr:uid="{8E4772C3-BF10-48FC-A591-78FB3F74CD12}"/>
    <hyperlink ref="E44" r:id="rId142" xr:uid="{273B4416-8809-437A-A8B5-96C18602B332}"/>
    <hyperlink ref="E15" r:id="rId143" xr:uid="{41EF776B-E343-4572-8E08-47828BC8746D}"/>
    <hyperlink ref="E42" r:id="rId144" xr:uid="{DAAAD2E4-DB12-45FB-BD85-94503D29AE01}"/>
    <hyperlink ref="E245" r:id="rId145" xr:uid="{573BD923-A9F5-477E-9DAD-70DE270344E3}"/>
    <hyperlink ref="E140" r:id="rId146" xr:uid="{C5550AC9-47FB-41AC-B0DE-4EBFE975E248}"/>
    <hyperlink ref="E226" r:id="rId147" xr:uid="{A4DD283E-CA21-493C-885C-96E9A393C72E}"/>
    <hyperlink ref="E136" r:id="rId148" xr:uid="{325F7BB1-19A8-4293-AE80-36F1988F4932}"/>
    <hyperlink ref="E146" r:id="rId149" xr:uid="{BFF37A79-0638-4198-B899-BB65E301712A}"/>
    <hyperlink ref="E20" r:id="rId150" xr:uid="{A8928244-CE71-4E46-A6C2-ED82AE9F070F}"/>
    <hyperlink ref="E51" r:id="rId151" xr:uid="{BDD3888E-7079-4611-B442-4AAE52675C62}"/>
    <hyperlink ref="E135" r:id="rId152" xr:uid="{F326D95C-8D59-4AB4-B471-6BBCE94AA5E9}"/>
    <hyperlink ref="E234" r:id="rId153" xr:uid="{175811C1-4A29-44DF-9BAA-64AA462FDFE1}"/>
    <hyperlink ref="E133" r:id="rId154" xr:uid="{7E187110-A5D3-40BA-B526-BD139EFA3463}"/>
    <hyperlink ref="E105" r:id="rId155" xr:uid="{48D12D34-42D6-408D-95FF-E2CCC8D3AD17}"/>
    <hyperlink ref="E165" r:id="rId156" xr:uid="{CEA9C62E-260E-433E-8FCF-CE5C1848E30B}"/>
    <hyperlink ref="E244" r:id="rId157" xr:uid="{723D25B8-8012-4287-969E-C20B19EB72B4}"/>
    <hyperlink ref="E237" r:id="rId158" xr:uid="{022167A9-15CF-4A23-8A7A-E66CB3B514CB}"/>
    <hyperlink ref="E128" r:id="rId159" xr:uid="{9F481946-F823-4193-ACF7-00B5FEF0831C}"/>
    <hyperlink ref="E147" r:id="rId160" xr:uid="{3911CE09-232B-43D8-A154-D024C0A4802B}"/>
    <hyperlink ref="E137" r:id="rId161" xr:uid="{F5798F46-2950-4D2B-A7CC-19D7737915E1}"/>
    <hyperlink ref="E8" r:id="rId162" xr:uid="{5F05E8DF-5DB2-4248-BADE-F71EDA49B400}"/>
    <hyperlink ref="E69" r:id="rId163" xr:uid="{FC29DAEA-2386-4864-8823-9953B2BEA1D4}"/>
    <hyperlink ref="E64" r:id="rId164" xr:uid="{930FE0CA-C759-4E0C-B0DD-3708D7F416C1}"/>
    <hyperlink ref="E30" r:id="rId165" xr:uid="{D1681F4F-E0D6-4203-88D8-B43C87BAC3E1}"/>
    <hyperlink ref="E166" r:id="rId166" xr:uid="{08EB80B1-24C9-4AF3-8D56-FEAA4C2E3C9C}"/>
    <hyperlink ref="E80" r:id="rId167" xr:uid="{02E0410B-DB1D-4624-86B6-DBD4FA4EF9B4}"/>
    <hyperlink ref="E217" r:id="rId168" xr:uid="{97835AF6-2613-4E65-8FEB-1A666B42895B}"/>
    <hyperlink ref="E174" r:id="rId169" xr:uid="{1C780569-599C-4744-A552-76613DC97768}"/>
    <hyperlink ref="E53" r:id="rId170" xr:uid="{20B56727-3D91-403D-90B1-6294D68E0E83}"/>
    <hyperlink ref="E55" r:id="rId171" xr:uid="{10445AF0-861F-4881-B594-23626F929386}"/>
    <hyperlink ref="E220" r:id="rId172" xr:uid="{F8A96CD7-B67E-4A38-8B0F-C7004A10C22C}"/>
    <hyperlink ref="E96" r:id="rId173" xr:uid="{2232BC62-97EF-4CC1-917F-ADDF734CB2D1}"/>
    <hyperlink ref="E22" r:id="rId174" xr:uid="{F47B130E-E357-4700-A928-4E0A1930448A}"/>
    <hyperlink ref="E99" r:id="rId175" xr:uid="{A3DF165C-FE97-4636-A7CE-E5E6F97B29E5}"/>
    <hyperlink ref="E86" r:id="rId176" xr:uid="{25CC4A60-B1A7-4E4E-AB75-E0994F5E5DBB}"/>
    <hyperlink ref="E17" r:id="rId177" display="https://www.tenable.com/security/research/tra-2021-13, https://www.tenable.com/whitepapers/router-vuln-present-for-decade-why-iot-supply-chain-is-to-blame, https://medium.com/tenable-techblog/bypassing-authentication-on-arcadyan-routers-with-cve-2021-20090-and-rooting-some-buffalo-ea1dd30980c2" xr:uid="{DB599EC6-6A10-4355-8EB8-24686F4E2C1F}"/>
    <hyperlink ref="E23" r:id="rId178" xr:uid="{AF87F5A2-C092-49D2-B67C-7D64D4366F94}"/>
    <hyperlink ref="E73" r:id="rId179" xr:uid="{AA32A61D-34FD-E847-B087-2CB1D848299E}"/>
    <hyperlink ref="E209" r:id="rId180" display="https://www.cisa.gov/uscert/ncas/current-activity/2022/04/01/spring-releases-security-updates-addressing-spring4shell-and" xr:uid="{BEA83A9D-B98E-3945-9FAC-E13B7547CEAE}"/>
    <hyperlink ref="E235" r:id="rId181" tooltip="https://www.tenable.com/blog/critical-vulnerabilities-dubbed-urgent11-place-devices-running-vxworks-at-risk-of-rce-attacks" xr:uid="{60BD15BD-CC23-8949-9726-B00375627ACF}"/>
    <hyperlink ref="E145" r:id="rId182" tooltip="https://www.tenable.com/blog/namewreck-nine-dns-vulnerabilities-found-in-four-open-source-tcpip-stacks" xr:uid="{A075FA14-0D05-A84A-82AE-39B93281019B}"/>
    <hyperlink ref="E162" r:id="rId183" tooltip="https://www.tenable.com/blog/numberjack-nine-vulnerabilities-across-multiple-open-source-tcpip-stacks" xr:uid="{12BD991C-B1D4-7749-ADBE-7DF140F9801E}"/>
    <hyperlink ref="E230" r:id="rId184" display="https://www.cisa.gov/uscert/ncas/current-activity/2021/10/22/malware-discovered-popular-npm-package-ua-parser-js" xr:uid="{E546DDEA-D382-DD4F-A2BB-2278317129AB}"/>
    <hyperlink ref="E43" r:id="rId185" xr:uid="{A783DD37-263B-0848-84CD-26E3D1F710DB}"/>
    <hyperlink ref="E107" r:id="rId186" xr:uid="{0F02245D-1FC5-0A44-9805-C276737AC1B7}"/>
    <hyperlink ref="E138" r:id="rId187" xr:uid="{08A008B9-3C12-BB43-A65B-F1CBF40F47AB}"/>
    <hyperlink ref="E63" r:id="rId188" xr:uid="{7FEA6CBA-F0F6-334B-A6CA-9D44F7F99D75}"/>
    <hyperlink ref="E132" r:id="rId189" xr:uid="{D8652B86-D84E-144A-8D0D-3DB1B88BFF7F}"/>
    <hyperlink ref="E48" r:id="rId190" xr:uid="{531D5314-1019-0A49-AA0A-83E3A3F9FE4D}"/>
    <hyperlink ref="E184" r:id="rId191" xr:uid="{F0DC7BAA-59BE-8647-81D9-54C225DA2871}"/>
    <hyperlink ref="E124" r:id="rId192" xr:uid="{4164A1D4-DE74-C34A-93A6-8589CC8BA62F}"/>
    <hyperlink ref="E149" r:id="rId193" xr:uid="{1F346543-14C9-924C-B029-C46FD2028549}"/>
    <hyperlink ref="E141" r:id="rId194" xr:uid="{EEDB9C39-88E4-C647-8381-2E24C1BF999D}"/>
    <hyperlink ref="E3" r:id="rId195" xr:uid="{CB2D94D1-F3B1-C448-8C71-E31C84D040C3}"/>
    <hyperlink ref="E85" r:id="rId196" xr:uid="{B4A13FD6-6276-6F43-8953-782160D1C6E3}"/>
    <hyperlink ref="E160" r:id="rId197" xr:uid="{A97C5351-8640-6B45-B871-2607C8A122E6}"/>
    <hyperlink ref="E208" r:id="rId198" xr:uid="{37891260-1B3B-554E-8B1E-6F867CF64D5B}"/>
    <hyperlink ref="E207" r:id="rId199" xr:uid="{72BA6B68-7FDA-CC45-8773-3097C30E660A}"/>
    <hyperlink ref="E185" r:id="rId200" xr:uid="{CF99A60B-C915-C140-B464-A6443A7E72DC}"/>
    <hyperlink ref="E76" r:id="rId201" display="https://sansec.io/research/rekoobe-fishpig-magento" xr:uid="{16F43EBE-11CC-6848-B8D7-C5331E2FA68D}"/>
    <hyperlink ref="E68" r:id="rId202" xr:uid="{F5C22615-D88A-1546-9A0A-C8705829122D}"/>
    <hyperlink ref="E227" r:id="rId203" xr:uid="{CDB1F277-9207-F44E-99DC-FA03AEEA159D}"/>
    <hyperlink ref="E186" r:id="rId204" xr:uid="{E412346F-315E-A041-9A3B-E1A0CDBB62AB}"/>
    <hyperlink ref="E37" r:id="rId205" xr:uid="{F302D2A2-EA5B-FE48-B6F6-508EDF4C3BA0}"/>
    <hyperlink ref="E117" r:id="rId206" xr:uid="{234861F1-89F9-5740-917D-FD04B75699FE}"/>
    <hyperlink ref="E79" r:id="rId207" xr:uid="{45315FF3-1085-4499-BA8E-85B021663240}"/>
    <hyperlink ref="E182" r:id="rId208" xr:uid="{89F5BF85-C2F2-4441-93FA-67A287E94038}"/>
    <hyperlink ref="E171" r:id="rId209" xr:uid="{CCFB0C0D-0782-4446-B292-50997F63431C}"/>
    <hyperlink ref="E248" r:id="rId210" xr:uid="{C657C6B1-E71F-4BFA-A0B1-6ACA138B297B}"/>
    <hyperlink ref="E153" r:id="rId211" xr:uid="{2D9E5225-7D97-4B77-A1CE-41FD0D98B7ED}"/>
    <hyperlink ref="E45" r:id="rId212" xr:uid="{1905368F-871F-40DF-89C4-0998CE6AF83E}"/>
    <hyperlink ref="E71" r:id="rId213" xr:uid="{41E5E843-F32E-4586-BD7E-63B9E3E39237}"/>
    <hyperlink ref="E154" r:id="rId214" xr:uid="{F66C3602-7820-4751-994C-E4C5548A0668}"/>
    <hyperlink ref="E211" r:id="rId215" xr:uid="{47E0AA31-A154-40A9-A5AB-532019D293E1}"/>
    <hyperlink ref="E77" r:id="rId216" xr:uid="{40E814B0-73C6-4505-82EE-2C57DBDB36EF}"/>
    <hyperlink ref="E183" r:id="rId217" xr:uid="{354D5104-73BE-4687-B57B-A9A0B173F4EC}"/>
    <hyperlink ref="E36" r:id="rId218" xr:uid="{5A66E7D5-8450-4606-B0C5-C611E00BB3DF}"/>
    <hyperlink ref="E38" r:id="rId219" xr:uid="{68B340E0-3608-4810-9625-F720439888C5}"/>
    <hyperlink ref="E202" r:id="rId220" xr:uid="{1B77EE68-7B12-444E-B467-FC7E7A989D0C}"/>
    <hyperlink ref="E187" r:id="rId221" xr:uid="{EC526250-21A3-4593-A62F-FF72DF27965E}"/>
    <hyperlink ref="E72" r:id="rId222" xr:uid="{04BDD793-821A-43DE-BDCF-9378902FBE00}"/>
    <hyperlink ref="E241" r:id="rId223" xr:uid="{B61BB39D-5BCB-4521-97D7-9383C953546D}"/>
    <hyperlink ref="E108" r:id="rId224" xr:uid="{AF43E8D3-48E3-4786-8ED2-9220E809A40D}"/>
    <hyperlink ref="E223" r:id="rId225" xr:uid="{4B67471B-2CF3-40B5-8DDF-AA00AB8259FD}"/>
    <hyperlink ref="E143" r:id="rId226" xr:uid="{4069069D-58C8-40B6-92CA-238B1851E747}"/>
    <hyperlink ref="E25" r:id="rId227" xr:uid="{69ABDCCB-FBCA-43DB-A4A7-7F8250B2F751}"/>
  </hyperlinks>
  <pageMargins left="0.7" right="0.7" top="0.75" bottom="0.75" header="0.3" footer="0.3"/>
  <pageSetup orientation="portrait" r:id="rId228"/>
  <legacyDrawing r:id="rId2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0EE70-636C-40A9-A7F6-1EF1E07F7747}">
  <dimension ref="A1:BP49"/>
  <sheetViews>
    <sheetView workbookViewId="0">
      <selection activeCell="A7" sqref="A7"/>
    </sheetView>
  </sheetViews>
  <sheetFormatPr baseColWidth="10" defaultColWidth="8.83203125" defaultRowHeight="15"/>
  <cols>
    <col min="1" max="1" width="63.5" bestFit="1" customWidth="1"/>
  </cols>
  <sheetData>
    <row r="1" spans="1:68" s="30" customFormat="1" ht="16">
      <c r="A1" s="66" t="s">
        <v>1428</v>
      </c>
      <c r="C1" s="142"/>
      <c r="H1" s="156"/>
      <c r="I1" s="4"/>
      <c r="Q1" s="4"/>
      <c r="R1" s="4"/>
      <c r="S1" s="156"/>
      <c r="T1" s="156"/>
      <c r="U1" s="156"/>
      <c r="V1" s="156"/>
      <c r="W1" s="156"/>
      <c r="X1" s="156"/>
      <c r="Y1" s="156"/>
      <c r="Z1" s="4"/>
      <c r="AA1" s="4"/>
      <c r="AB1" s="156"/>
      <c r="AC1" s="156"/>
      <c r="AD1" s="156"/>
      <c r="AE1" s="156"/>
      <c r="AF1" s="156"/>
      <c r="AG1" s="156"/>
      <c r="AH1" s="156"/>
      <c r="AI1" s="156"/>
      <c r="AJ1" s="156"/>
      <c r="AK1" s="156"/>
      <c r="AL1" s="156"/>
      <c r="AM1" s="156"/>
      <c r="AN1" s="4"/>
      <c r="AP1" s="84"/>
      <c r="AQ1" s="84"/>
      <c r="AR1" s="84"/>
      <c r="AS1" s="84"/>
      <c r="AT1" s="84"/>
      <c r="AU1" s="84"/>
      <c r="AV1" s="84"/>
      <c r="AW1" s="4"/>
      <c r="AX1" s="4"/>
      <c r="BK1" s="174"/>
    </row>
    <row r="2" spans="1:68" s="30" customFormat="1">
      <c r="A2" t="s">
        <v>1828</v>
      </c>
      <c r="B2"/>
      <c r="C2"/>
      <c r="D2"/>
      <c r="H2" s="156"/>
      <c r="I2" s="4"/>
      <c r="Q2" s="4"/>
      <c r="R2" s="4"/>
      <c r="S2" s="156"/>
      <c r="T2" s="156"/>
      <c r="U2" s="156"/>
      <c r="V2" s="156"/>
      <c r="W2" s="156"/>
      <c r="X2" s="156"/>
      <c r="Y2" s="156"/>
      <c r="Z2" s="4"/>
      <c r="AA2" s="4"/>
      <c r="AB2" s="156"/>
      <c r="AC2" s="156"/>
      <c r="AD2" s="156"/>
      <c r="AE2" s="156"/>
      <c r="AF2" s="156"/>
      <c r="AG2" s="156"/>
      <c r="AH2" s="156"/>
      <c r="AI2" s="156"/>
      <c r="AJ2" s="156"/>
      <c r="AK2" s="156"/>
      <c r="AL2" s="156"/>
      <c r="AM2" s="156"/>
      <c r="AN2" s="4"/>
      <c r="AP2" s="84"/>
      <c r="AQ2" s="84"/>
      <c r="AR2" s="84"/>
      <c r="AS2" s="84"/>
      <c r="AT2" s="84"/>
      <c r="AU2" s="84"/>
      <c r="AV2" s="84"/>
      <c r="AW2" s="4"/>
      <c r="AX2" s="4"/>
      <c r="BK2" s="174"/>
    </row>
    <row r="3" spans="1:68" s="30" customFormat="1">
      <c r="A3" t="s">
        <v>1829</v>
      </c>
      <c r="B3"/>
      <c r="C3"/>
      <c r="D3"/>
      <c r="H3" s="156"/>
      <c r="I3" s="4"/>
      <c r="Q3" s="4"/>
      <c r="R3" s="4"/>
      <c r="S3" s="156"/>
      <c r="T3" s="156"/>
      <c r="U3" s="156"/>
      <c r="V3" s="156"/>
      <c r="W3" s="156"/>
      <c r="X3" s="156"/>
      <c r="Y3" s="156"/>
      <c r="Z3" s="4"/>
      <c r="AA3" s="4"/>
      <c r="AB3" s="156"/>
      <c r="AC3" s="156"/>
      <c r="AD3" s="156"/>
      <c r="AE3" s="156"/>
      <c r="AF3" s="156"/>
      <c r="AG3" s="156"/>
      <c r="AH3" s="156"/>
      <c r="AI3" s="156"/>
      <c r="AJ3" s="156"/>
      <c r="AK3" s="156"/>
      <c r="AL3" s="156"/>
      <c r="AM3" s="156"/>
      <c r="AN3" s="4"/>
      <c r="AP3" s="84"/>
      <c r="AQ3" s="84"/>
      <c r="AR3" s="84"/>
      <c r="AS3" s="84"/>
      <c r="AT3" s="84"/>
      <c r="AU3" s="84"/>
      <c r="AV3" s="84"/>
      <c r="AW3" s="4"/>
      <c r="AX3" s="4"/>
      <c r="BK3" s="174"/>
    </row>
    <row r="4" spans="1:68" s="30" customFormat="1">
      <c r="A4"/>
      <c r="B4"/>
      <c r="C4"/>
      <c r="D4"/>
      <c r="H4" s="156"/>
      <c r="I4" s="4"/>
      <c r="Q4" s="4"/>
      <c r="R4" s="4"/>
      <c r="S4" s="156"/>
      <c r="T4" s="156"/>
      <c r="U4" s="156"/>
      <c r="V4" s="156"/>
      <c r="W4" s="156"/>
      <c r="X4" s="156"/>
      <c r="Y4" s="156"/>
      <c r="Z4" s="4"/>
      <c r="AA4" s="4"/>
      <c r="AB4" s="156"/>
      <c r="AC4" s="156"/>
      <c r="AD4" s="156"/>
      <c r="AE4" s="156"/>
      <c r="AF4" s="156"/>
      <c r="AG4" s="156"/>
      <c r="AH4" s="156"/>
      <c r="AI4" s="156"/>
      <c r="AJ4" s="156"/>
      <c r="AK4" s="156"/>
      <c r="AL4" s="156"/>
      <c r="AM4" s="156"/>
      <c r="AN4" s="4"/>
      <c r="AP4" s="84"/>
      <c r="AQ4" s="84"/>
      <c r="AR4" s="84"/>
      <c r="AS4" s="84"/>
      <c r="AT4" s="84"/>
      <c r="AU4" s="84"/>
      <c r="AV4" s="84"/>
      <c r="AW4" s="4"/>
      <c r="AX4" s="4"/>
      <c r="BK4" s="174"/>
    </row>
    <row r="5" spans="1:68" s="30" customFormat="1">
      <c r="A5"/>
      <c r="B5"/>
      <c r="C5"/>
      <c r="D5"/>
      <c r="H5" s="156"/>
      <c r="I5" s="4"/>
      <c r="Q5" s="4"/>
      <c r="R5" s="4"/>
      <c r="S5" s="156"/>
      <c r="T5" s="156"/>
      <c r="U5" s="156"/>
      <c r="V5" s="156"/>
      <c r="W5" s="156"/>
      <c r="X5" s="156"/>
      <c r="Y5" s="156"/>
      <c r="Z5" s="4"/>
      <c r="AA5" s="4"/>
      <c r="AB5" s="156"/>
      <c r="AC5" s="156"/>
      <c r="AD5" s="156"/>
      <c r="AE5" s="156"/>
      <c r="AF5" s="156"/>
      <c r="AG5" s="156"/>
      <c r="AH5" s="156"/>
      <c r="AI5" s="156"/>
      <c r="AJ5" s="156"/>
      <c r="AK5" s="156"/>
      <c r="AL5" s="156"/>
      <c r="AM5" s="156"/>
      <c r="AN5" s="4"/>
      <c r="AP5" s="84"/>
      <c r="AQ5" s="84"/>
      <c r="AR5" s="84"/>
      <c r="AS5" s="84"/>
      <c r="AT5" s="84"/>
      <c r="AU5" s="84"/>
      <c r="AV5" s="84"/>
      <c r="AW5" s="4"/>
      <c r="AX5" s="4"/>
      <c r="BK5" s="174"/>
    </row>
    <row r="6" spans="1:68">
      <c r="BP6" s="30"/>
    </row>
    <row r="7" spans="1:68">
      <c r="D7" s="158"/>
      <c r="BP7" s="30"/>
    </row>
    <row r="8" spans="1:68">
      <c r="BP8" s="30"/>
    </row>
    <row r="9" spans="1:68">
      <c r="BP9" s="30"/>
    </row>
    <row r="10" spans="1:68">
      <c r="D10" s="158"/>
      <c r="BP10" s="30"/>
    </row>
    <row r="11" spans="1:68" ht="16">
      <c r="D11" s="211"/>
      <c r="BP11" s="30"/>
    </row>
    <row r="12" spans="1:68">
      <c r="D12" s="158"/>
      <c r="BP12" s="30"/>
    </row>
    <row r="13" spans="1:68">
      <c r="D13" s="180"/>
    </row>
    <row r="14" spans="1:68">
      <c r="D14" s="180"/>
    </row>
    <row r="15" spans="1:68">
      <c r="D15" s="180"/>
    </row>
    <row r="16" spans="1:68">
      <c r="D16" s="158"/>
    </row>
    <row r="17" spans="4:4">
      <c r="D17" s="158"/>
    </row>
    <row r="18" spans="4:4">
      <c r="D18" s="158"/>
    </row>
    <row r="19" spans="4:4">
      <c r="D19" s="158"/>
    </row>
    <row r="20" spans="4:4">
      <c r="D20" s="158"/>
    </row>
    <row r="21" spans="4:4">
      <c r="D21" s="158"/>
    </row>
    <row r="22" spans="4:4">
      <c r="D22" s="158"/>
    </row>
    <row r="23" spans="4:4" ht="14" customHeight="1">
      <c r="D23" s="158"/>
    </row>
    <row r="24" spans="4:4">
      <c r="D24" s="158"/>
    </row>
    <row r="25" spans="4:4">
      <c r="D25" s="158"/>
    </row>
    <row r="39" spans="1:1">
      <c r="A39" s="158"/>
    </row>
    <row r="43" spans="1:1" ht="16">
      <c r="A43" s="212"/>
    </row>
    <row r="44" spans="1:1" ht="16">
      <c r="A44" s="212"/>
    </row>
    <row r="47" spans="1:1" ht="16">
      <c r="A47" s="212"/>
    </row>
    <row r="49" spans="1:1">
      <c r="A49" s="180"/>
    </row>
  </sheetData>
  <conditionalFormatting sqref="B1:B10">
    <cfRule type="cellIs" dxfId="23" priority="8" operator="equal">
      <formula>"Attack"</formula>
    </cfRule>
    <cfRule type="cellIs" dxfId="22" priority="7" operator="equal">
      <formula>"Disclosure"</formula>
    </cfRule>
    <cfRule type="cellIs" dxfId="21" priority="6" operator="equal">
      <formula>"Attack/Disclosure"</formula>
    </cfRule>
  </conditionalFormatting>
  <conditionalFormatting sqref="BJ1:BJ7">
    <cfRule type="cellIs" dxfId="20" priority="4" operator="equal">
      <formula>"Criminal"</formula>
    </cfRule>
    <cfRule type="cellIs" dxfId="19" priority="1" operator="equal">
      <formula>"N/A"</formula>
    </cfRule>
    <cfRule type="cellIs" dxfId="18" priority="3" operator="equal">
      <formula>"Other"</formula>
    </cfRule>
    <cfRule type="cellIs" dxfId="17" priority="2" operator="equal">
      <formula>"Unknown"</formula>
    </cfRule>
    <cfRule type="cellIs" dxfId="16" priority="5" operator="equal">
      <formula>"State"</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A39BB-2C05-494E-B0B3-089AE1CC65F0}">
  <sheetPr codeName="Sheet4"/>
  <dimension ref="A1:AB44"/>
  <sheetViews>
    <sheetView topLeftCell="A40" zoomScaleNormal="100" workbookViewId="0">
      <selection activeCell="L58" sqref="L58"/>
    </sheetView>
  </sheetViews>
  <sheetFormatPr baseColWidth="10" defaultColWidth="8.83203125" defaultRowHeight="15"/>
  <cols>
    <col min="5" max="5" width="8.1640625" customWidth="1"/>
  </cols>
  <sheetData>
    <row r="1" spans="1:27" ht="16" thickBot="1">
      <c r="A1" s="28"/>
      <c r="B1" s="28"/>
      <c r="C1" s="28"/>
      <c r="D1" s="28"/>
      <c r="E1" s="28"/>
      <c r="F1" s="31"/>
      <c r="G1" s="31"/>
      <c r="H1" s="31"/>
      <c r="I1" s="31"/>
      <c r="J1" s="31"/>
      <c r="K1" s="31"/>
      <c r="L1" s="31"/>
      <c r="M1" s="31"/>
      <c r="N1" s="31"/>
      <c r="O1" s="31"/>
      <c r="P1" s="31"/>
      <c r="Q1" s="31"/>
      <c r="R1" s="31"/>
      <c r="S1" s="31"/>
      <c r="T1" s="31"/>
      <c r="U1" s="31"/>
      <c r="V1" s="31"/>
      <c r="W1" s="31"/>
      <c r="X1" s="31"/>
      <c r="Y1" s="31"/>
      <c r="Z1" s="31"/>
      <c r="AA1" s="28"/>
    </row>
    <row r="2" spans="1:27" ht="17" thickBot="1">
      <c r="A2" s="28" t="s">
        <v>1429</v>
      </c>
      <c r="B2" s="292" t="s">
        <v>1430</v>
      </c>
      <c r="C2" s="293"/>
      <c r="D2" s="293"/>
      <c r="E2" s="294"/>
      <c r="F2" s="295" t="s">
        <v>18</v>
      </c>
      <c r="G2" s="290"/>
      <c r="H2" s="290"/>
      <c r="I2" s="290" t="s">
        <v>19</v>
      </c>
      <c r="J2" s="290"/>
      <c r="K2" s="290"/>
      <c r="L2" s="290" t="s">
        <v>20</v>
      </c>
      <c r="M2" s="290"/>
      <c r="N2" s="290"/>
      <c r="O2" s="290" t="s">
        <v>21</v>
      </c>
      <c r="P2" s="290"/>
      <c r="Q2" s="290"/>
      <c r="R2" s="290" t="s">
        <v>22</v>
      </c>
      <c r="S2" s="290"/>
      <c r="T2" s="290"/>
      <c r="U2" s="290" t="s">
        <v>23</v>
      </c>
      <c r="V2" s="290"/>
      <c r="W2" s="290"/>
      <c r="X2" s="290" t="s">
        <v>24</v>
      </c>
      <c r="Y2" s="290"/>
      <c r="Z2" s="291"/>
      <c r="AA2" s="28"/>
    </row>
    <row r="3" spans="1:27" ht="16">
      <c r="A3" s="28"/>
      <c r="B3" s="304" t="s">
        <v>26</v>
      </c>
      <c r="C3" s="305"/>
      <c r="D3" s="305"/>
      <c r="E3" s="305"/>
      <c r="F3" s="283">
        <f>COUNTIFS(Data!T:T,1,Data!$AC:$AC,1)</f>
        <v>0</v>
      </c>
      <c r="G3" s="284"/>
      <c r="H3" s="284"/>
      <c r="I3" s="284">
        <f>COUNTIFS(Data!U:U,1,Data!$AC:$AC,1)</f>
        <v>0</v>
      </c>
      <c r="J3" s="284"/>
      <c r="K3" s="284"/>
      <c r="L3" s="284">
        <f>COUNTIFS(Data!V:V,1,Data!$AC:$AC,1)</f>
        <v>0</v>
      </c>
      <c r="M3" s="284"/>
      <c r="N3" s="284"/>
      <c r="O3" s="284">
        <f>COUNTIFS(Data!W:W,1,Data!$AC:$AC,1)</f>
        <v>2</v>
      </c>
      <c r="P3" s="284"/>
      <c r="Q3" s="284"/>
      <c r="R3" s="296">
        <f>COUNTIFS(Data!X:X,1,Data!$AC:$AC,1)</f>
        <v>28</v>
      </c>
      <c r="S3" s="296"/>
      <c r="T3" s="296"/>
      <c r="U3" s="284">
        <f>COUNTIFS(Data!Y:Y,1,Data!$AC:$AC,1)</f>
        <v>0</v>
      </c>
      <c r="V3" s="284"/>
      <c r="W3" s="284"/>
      <c r="X3" s="284">
        <f>COUNTIFS(Data!Z:Z,1,Data!$AC:$AC,1)</f>
        <v>2</v>
      </c>
      <c r="Y3" s="284"/>
      <c r="Z3" s="299"/>
      <c r="AA3" s="28"/>
    </row>
    <row r="4" spans="1:27" ht="16">
      <c r="A4" s="28"/>
      <c r="B4" s="300" t="s">
        <v>27</v>
      </c>
      <c r="C4" s="301"/>
      <c r="D4" s="301"/>
      <c r="E4" s="301"/>
      <c r="F4" s="282">
        <f>COUNTIFS(Data!T:T,1,Data!$AD:$AD,1)</f>
        <v>20</v>
      </c>
      <c r="G4" s="275">
        <f>COUNTIFS(Data!$BL:$BL,G$88,Data!$AD:$AD,1)</f>
        <v>0</v>
      </c>
      <c r="H4" s="275">
        <f>COUNTIFS(Data!$BL:$BL,H$88,Data!$AD:$AD,1)</f>
        <v>0</v>
      </c>
      <c r="I4" s="274">
        <f>COUNTIFS(Data!U:U,1,Data!$AD:$AD,1)</f>
        <v>2</v>
      </c>
      <c r="J4" s="274">
        <f>COUNTIFS(Data!$BL:$BL,J$88,Data!$AD:$AD,1)</f>
        <v>0</v>
      </c>
      <c r="K4" s="274">
        <f>COUNTIFS(Data!$BL:$BL,K$88,Data!$AD:$AD,1)</f>
        <v>0</v>
      </c>
      <c r="L4" s="274">
        <f>COUNTIFS(Data!V:V,1,Data!$AD:$AD,1)</f>
        <v>0</v>
      </c>
      <c r="M4" s="274">
        <f>COUNTIFS(Data!$BL:$BL,M$88,Data!$AD:$AD,1)</f>
        <v>0</v>
      </c>
      <c r="N4" s="274">
        <f>COUNTIFS(Data!$BL:$BL,N$88,Data!$AD:$AD,1)</f>
        <v>0</v>
      </c>
      <c r="O4" s="275">
        <f>COUNTIFS(Data!W:W,1,Data!$AD:$AD,1)</f>
        <v>11</v>
      </c>
      <c r="P4" s="275">
        <f>COUNTIFS(Data!$BL:$BL,P$88,Data!$AD:$AD,1)</f>
        <v>0</v>
      </c>
      <c r="Q4" s="275">
        <f>COUNTIFS(Data!$BL:$BL,Q$88,Data!$AD:$AD,1)</f>
        <v>0</v>
      </c>
      <c r="R4" s="274">
        <f>COUNTIFS(Data!X:X,1,Data!$AD:$AD,1)</f>
        <v>8</v>
      </c>
      <c r="S4" s="274">
        <f>COUNTIFS(Data!$BL:$BL,S$88,Data!$AD:$AD,1)</f>
        <v>0</v>
      </c>
      <c r="T4" s="274">
        <f>COUNTIFS(Data!$BL:$BL,T$88,Data!$AD:$AD,1)</f>
        <v>0</v>
      </c>
      <c r="U4" s="274">
        <f>COUNTIFS(Data!Y:Y,1,Data!$AD:$AD,1)</f>
        <v>5</v>
      </c>
      <c r="V4" s="274">
        <f>COUNTIFS(Data!$BL:$BL,V$88,Data!$AD:$AD,1)</f>
        <v>0</v>
      </c>
      <c r="W4" s="274">
        <f>COUNTIFS(Data!$BL:$BL,W$88,Data!$AD:$AD,1)</f>
        <v>0</v>
      </c>
      <c r="X4" s="274">
        <f>COUNTIFS(Data!Z:Z,1,Data!$AD:$AD,1)</f>
        <v>15</v>
      </c>
      <c r="Y4" s="274">
        <f>COUNTIFS(Data!$BL:$BL,Y$88,Data!$AD:$AD,1)</f>
        <v>0</v>
      </c>
      <c r="Z4" s="280">
        <f>COUNTIFS(Data!$BL:$BL,Z$88,Data!$AD:$AD,1)</f>
        <v>0</v>
      </c>
      <c r="AA4" s="28"/>
    </row>
    <row r="5" spans="1:27" ht="16">
      <c r="A5" s="28"/>
      <c r="B5" s="300" t="s">
        <v>28</v>
      </c>
      <c r="C5" s="301"/>
      <c r="D5" s="301"/>
      <c r="E5" s="301"/>
      <c r="F5" s="273">
        <f>COUNTIFS(Data!T:T,1,Data!$AE:$AE,1)</f>
        <v>1</v>
      </c>
      <c r="G5" s="274">
        <f>COUNTIFS(Data!$BL:$BL,G$88,Data!$AE:$AE,1)</f>
        <v>0</v>
      </c>
      <c r="H5" s="274">
        <f>COUNTIFS(Data!$BL:$BL,H$88,Data!$AE:$AE,1)</f>
        <v>0</v>
      </c>
      <c r="I5" s="274">
        <f>COUNTIFS(Data!U:U,1,Data!$AE:$AE,1)</f>
        <v>4</v>
      </c>
      <c r="J5" s="274">
        <f>COUNTIFS(Data!$BL:$BL,J$88,Data!$AE:$AE,1)</f>
        <v>0</v>
      </c>
      <c r="K5" s="274">
        <f>COUNTIFS(Data!$BL:$BL,K$88,Data!$AE:$AE,1)</f>
        <v>0</v>
      </c>
      <c r="L5" s="306">
        <f>COUNTIFS(Data!V:V,1,Data!$AE:$AE,1)</f>
        <v>0</v>
      </c>
      <c r="M5" s="306">
        <f>COUNTIFS(Data!$BL:$BL,M$88,Data!$AE:$AE,1)</f>
        <v>0</v>
      </c>
      <c r="N5" s="306">
        <f>COUNTIFS(Data!$BL:$BL,N$88,Data!$AE:$AE,1)</f>
        <v>0</v>
      </c>
      <c r="O5" s="274">
        <f>COUNTIFS(Data!W:W,1,Data!$AE:$AE,1)</f>
        <v>1</v>
      </c>
      <c r="P5" s="274">
        <f>COUNTIFS(Data!$BL:$BL,P$88,Data!$AE:$AE,1)</f>
        <v>0</v>
      </c>
      <c r="Q5" s="274">
        <f>COUNTIFS(Data!$BL:$BL,Q$88,Data!$AE:$AE,1)</f>
        <v>0</v>
      </c>
      <c r="R5" s="275">
        <f>COUNTIFS(Data!X:X,1,Data!$AE:$AE,1)</f>
        <v>25</v>
      </c>
      <c r="S5" s="275">
        <f>COUNTIFS(Data!$BL:$BL,S$88,Data!$AE:$AE,1)</f>
        <v>0</v>
      </c>
      <c r="T5" s="275">
        <f>COUNTIFS(Data!$BL:$BL,T$88,Data!$AE:$AE,1)</f>
        <v>0</v>
      </c>
      <c r="U5" s="274">
        <f>COUNTIFS(Data!Y:Y,1,Data!$AE:$AE,1)</f>
        <v>1</v>
      </c>
      <c r="V5" s="274">
        <f>COUNTIFS(Data!$BL:$BL,V$88,Data!$AE:$AE,1)</f>
        <v>0</v>
      </c>
      <c r="W5" s="274">
        <f>COUNTIFS(Data!$BL:$BL,W$88,Data!$AE:$AE,1)</f>
        <v>0</v>
      </c>
      <c r="X5" s="274">
        <f>COUNTIFS(Data!Z:Z,1,Data!$AE:$AE,1)</f>
        <v>3</v>
      </c>
      <c r="Y5" s="274">
        <f>COUNTIFS(Data!$BL:$BL,Y$88,Data!$AE:$AE,1)</f>
        <v>0</v>
      </c>
      <c r="Z5" s="280">
        <f>COUNTIFS(Data!$BL:$BL,Z$88,Data!$AE:$AE,1)</f>
        <v>0</v>
      </c>
      <c r="AA5" s="28"/>
    </row>
    <row r="6" spans="1:27">
      <c r="A6" s="28"/>
      <c r="B6" s="300" t="s">
        <v>1431</v>
      </c>
      <c r="C6" s="301"/>
      <c r="D6" s="301"/>
      <c r="E6" s="301"/>
      <c r="F6" s="273">
        <f>COUNTIFS(Data!T:T,1,Data!$AF:$AF,1)</f>
        <v>1</v>
      </c>
      <c r="G6" s="274">
        <f>COUNTIFS(Data!$BL:$BL,G$88,Data!$AF:$AF,1)</f>
        <v>0</v>
      </c>
      <c r="H6" s="274">
        <f>COUNTIFS(Data!$BL:$BL,H$88,Data!$AF:$AF,1)</f>
        <v>0</v>
      </c>
      <c r="I6" s="274">
        <f>COUNTIFS(Data!U:U,1,Data!$AF:$AF,1)</f>
        <v>1</v>
      </c>
      <c r="J6" s="274">
        <f>COUNTIFS(Data!$BL:$BL,J$88,Data!$AF:$AF,1)</f>
        <v>0</v>
      </c>
      <c r="K6" s="274">
        <f>COUNTIFS(Data!$BL:$BL,K$88,Data!$AF:$AF,1)</f>
        <v>0</v>
      </c>
      <c r="L6" s="274">
        <f>COUNTIFS(Data!V:V,1,Data!$AF:$AF,1)</f>
        <v>0</v>
      </c>
      <c r="M6" s="274">
        <f>COUNTIFS(Data!$BL:$BL,M$88,Data!$AF:$AF,1)</f>
        <v>0</v>
      </c>
      <c r="N6" s="274">
        <f>COUNTIFS(Data!$BL:$BL,N$88,Data!$AF:$AF,1)</f>
        <v>0</v>
      </c>
      <c r="O6" s="274">
        <f>COUNTIFS(Data!W:W,1,Data!$AF:$AF,1)</f>
        <v>1</v>
      </c>
      <c r="P6" s="274">
        <f>COUNTIFS(Data!$BL:$BL,P$88,Data!$AF:$AF,1)</f>
        <v>0</v>
      </c>
      <c r="Q6" s="274">
        <f>COUNTIFS(Data!$BL:$BL,Q$88,Data!$AF:$AF,1)</f>
        <v>0</v>
      </c>
      <c r="R6" s="274">
        <f>COUNTIFS(Data!X:X,1,Data!$AF:$AF,1)</f>
        <v>7</v>
      </c>
      <c r="S6" s="274">
        <f>COUNTIFS(Data!$BL:$BL,S$88,Data!$AF:$AF,1)</f>
        <v>0</v>
      </c>
      <c r="T6" s="274">
        <f>COUNTIFS(Data!$BL:$BL,T$88,Data!$AF:$AF,1)</f>
        <v>0</v>
      </c>
      <c r="U6" s="274">
        <f>COUNTIFS(Data!Y:Y,1,Data!$AF:$AF,1)</f>
        <v>2</v>
      </c>
      <c r="V6" s="274">
        <f>COUNTIFS(Data!$BL:$BL,V$88,Data!$AF:$AF,1)</f>
        <v>0</v>
      </c>
      <c r="W6" s="274">
        <f>COUNTIFS(Data!$BL:$BL,W$88,Data!$AF:$AF,1)</f>
        <v>0</v>
      </c>
      <c r="X6" s="274">
        <f>COUNTIFS(Data!Z:Z,1,Data!$AF:$AF,1)</f>
        <v>0</v>
      </c>
      <c r="Y6" s="274">
        <f>COUNTIFS(Data!$BL:$BL,Y$88,Data!$AF:$AF,1)</f>
        <v>0</v>
      </c>
      <c r="Z6" s="280">
        <f>COUNTIFS(Data!$BL:$BL,Z$88,Data!$AF:$AF,1)</f>
        <v>0</v>
      </c>
      <c r="AA6" s="28"/>
    </row>
    <row r="7" spans="1:27" ht="16">
      <c r="A7" s="28"/>
      <c r="B7" s="300" t="s">
        <v>1432</v>
      </c>
      <c r="C7" s="301"/>
      <c r="D7" s="301"/>
      <c r="E7" s="301"/>
      <c r="F7" s="273">
        <f>COUNTIFS(Data!T:T,1,Data!$AG:$AG,1)</f>
        <v>1</v>
      </c>
      <c r="G7" s="274">
        <f>COUNTIFS(Data!$BL:$BL,G$88,Data!$AG:$AG,1)</f>
        <v>0</v>
      </c>
      <c r="H7" s="274">
        <f>COUNTIFS(Data!$BL:$BL,H$88,Data!$AG:$AG,1)</f>
        <v>0</v>
      </c>
      <c r="I7" s="274">
        <f>COUNTIFS(Data!U:U,1,Data!$AG:$AG,1)</f>
        <v>2</v>
      </c>
      <c r="J7" s="274">
        <f>COUNTIFS(Data!$BL:$BL,J$88,Data!$AG:$AG,1)</f>
        <v>0</v>
      </c>
      <c r="K7" s="274">
        <f>COUNTIFS(Data!$BL:$BL,K$88,Data!$AG:$AG,1)</f>
        <v>0</v>
      </c>
      <c r="L7" s="274">
        <f>COUNTIFS(Data!V:V,1,Data!$AG:$AG,1)</f>
        <v>0</v>
      </c>
      <c r="M7" s="274">
        <f>COUNTIFS(Data!$BL:$BL,M$88,Data!$AG:$AG,1)</f>
        <v>0</v>
      </c>
      <c r="N7" s="274">
        <f>COUNTIFS(Data!$BL:$BL,N$88,Data!$AG:$AG,1)</f>
        <v>0</v>
      </c>
      <c r="O7" s="276">
        <f>COUNTIFS(Data!W:W,1,Data!$AG:$AG,1)</f>
        <v>19</v>
      </c>
      <c r="P7" s="276">
        <f>COUNTIFS(Data!$BL:$BL,P$88,Data!$AG:$AG,1)</f>
        <v>0</v>
      </c>
      <c r="Q7" s="276">
        <f>COUNTIFS(Data!$BL:$BL,Q$88,Data!$AG:$AG,1)</f>
        <v>0</v>
      </c>
      <c r="R7" s="275">
        <f>COUNTIFS(Data!X:X,1,Data!$AG:$AG,1)</f>
        <v>41</v>
      </c>
      <c r="S7" s="275">
        <f>COUNTIFS(Data!$BL:$BL,S$88,Data!$AG:$AG,1)</f>
        <v>0</v>
      </c>
      <c r="T7" s="275">
        <f>COUNTIFS(Data!$BL:$BL,T$88,Data!$AG:$AG,1)</f>
        <v>0</v>
      </c>
      <c r="U7" s="274">
        <f>COUNTIFS(Data!Y:Y,1,Data!$AG:$AG,1)</f>
        <v>1</v>
      </c>
      <c r="V7" s="274">
        <f>COUNTIFS(Data!$BL:$BL,V$88,Data!$AG:$AG,1)</f>
        <v>0</v>
      </c>
      <c r="W7" s="274">
        <f>COUNTIFS(Data!$BL:$BL,W$88,Data!$AG:$AG,1)</f>
        <v>0</v>
      </c>
      <c r="X7" s="276">
        <f>COUNTIFS(Data!Z:Z,1,Data!$AG:$AG,1)</f>
        <v>27</v>
      </c>
      <c r="Y7" s="276">
        <f>COUNTIFS(Data!$BL:$BL,Y$88,Data!$AG:$AG,1)</f>
        <v>0</v>
      </c>
      <c r="Z7" s="277">
        <f>COUNTIFS(Data!$BL:$BL,Z$88,Data!$AG:$AG,1)</f>
        <v>0</v>
      </c>
      <c r="AA7" s="28"/>
    </row>
    <row r="8" spans="1:27">
      <c r="A8" s="28"/>
      <c r="B8" s="300" t="s">
        <v>31</v>
      </c>
      <c r="C8" s="301"/>
      <c r="D8" s="301"/>
      <c r="E8" s="301"/>
      <c r="F8" s="273">
        <f>COUNTIFS(Data!T:T,1,Data!$AH:$AH,1)</f>
        <v>1</v>
      </c>
      <c r="G8" s="274">
        <f>COUNTIFS(Data!$BL:$BL,G$88,Data!$AH:$AH,1)</f>
        <v>0</v>
      </c>
      <c r="H8" s="274">
        <f>COUNTIFS(Data!$BL:$BL,H$88,Data!$AH:$AH,1)</f>
        <v>0</v>
      </c>
      <c r="I8" s="274">
        <f>COUNTIFS(Data!U:U,1,Data!$AH:$AH,1)</f>
        <v>0</v>
      </c>
      <c r="J8" s="274">
        <f>COUNTIFS(Data!$BL:$BL,J$88,Data!$AH:$AH,1)</f>
        <v>0</v>
      </c>
      <c r="K8" s="274">
        <f>COUNTIFS(Data!$BL:$BL,K$88,Data!$AH:$AH,1)</f>
        <v>0</v>
      </c>
      <c r="L8" s="274">
        <f>COUNTIFS(Data!V:V,1,Data!$AH:$AH,1)</f>
        <v>0</v>
      </c>
      <c r="M8" s="274">
        <f>COUNTIFS(Data!$BL:$BL,M$88,Data!$AH:$AH,1)</f>
        <v>0</v>
      </c>
      <c r="N8" s="274">
        <f>COUNTIFS(Data!$BL:$BL,N$88,Data!$AH:$AH,1)</f>
        <v>0</v>
      </c>
      <c r="O8" s="274">
        <f>COUNTIFS(Data!W:W,1,Data!$AH:$AH,1)</f>
        <v>2</v>
      </c>
      <c r="P8" s="274">
        <f>COUNTIFS(Data!$BL:$BL,P$88,Data!$AH:$AH,1)</f>
        <v>0</v>
      </c>
      <c r="Q8" s="274">
        <f>COUNTIFS(Data!$BL:$BL,Q$88,Data!$AH:$AH,1)</f>
        <v>0</v>
      </c>
      <c r="R8" s="274">
        <f>COUNTIFS(Data!X:X,1,Data!$AH:$AH,1)</f>
        <v>0</v>
      </c>
      <c r="S8" s="274">
        <f>COUNTIFS(Data!$BL:$BL,S$88,Data!$AH:$AH,1)</f>
        <v>0</v>
      </c>
      <c r="T8" s="274">
        <f>COUNTIFS(Data!$BL:$BL,T$88,Data!$AH:$AH,1)</f>
        <v>0</v>
      </c>
      <c r="U8" s="274">
        <f>COUNTIFS(Data!Y:Y,1,Data!$AH:$AH,1)</f>
        <v>1</v>
      </c>
      <c r="V8" s="274">
        <f>COUNTIFS(Data!$BL:$BL,V$88,Data!$AH:$AH,1)</f>
        <v>0</v>
      </c>
      <c r="W8" s="274">
        <f>COUNTIFS(Data!$BL:$BL,W$88,Data!$AH:$AH,1)</f>
        <v>0</v>
      </c>
      <c r="X8" s="274">
        <f>COUNTIFS(Data!Z:Z,1,Data!$AH:$AH,1)</f>
        <v>1</v>
      </c>
      <c r="Y8" s="274">
        <f>COUNTIFS(Data!$BL:$BL,Y$88,Data!$AH:$AH,1)</f>
        <v>0</v>
      </c>
      <c r="Z8" s="280">
        <f>COUNTIFS(Data!$BL:$BL,Z$88,Data!$AH:$AH,1)</f>
        <v>0</v>
      </c>
      <c r="AA8" s="28"/>
    </row>
    <row r="9" spans="1:27">
      <c r="A9" s="28"/>
      <c r="B9" s="300" t="s">
        <v>32</v>
      </c>
      <c r="C9" s="301"/>
      <c r="D9" s="301"/>
      <c r="E9" s="301"/>
      <c r="F9" s="273">
        <f>COUNTIFS(Data!T:T,1,Data!$AI:$AI,1)</f>
        <v>1</v>
      </c>
      <c r="G9" s="274">
        <f>COUNTIFS(Data!$BL:$BL,G$88,Data!$AI:$AI,1)</f>
        <v>0</v>
      </c>
      <c r="H9" s="274">
        <f>COUNTIFS(Data!$BL:$BL,H$88,Data!$AI:$AI,1)</f>
        <v>0</v>
      </c>
      <c r="I9" s="274">
        <f>COUNTIFS(Data!U:U,1,Data!$AI:$AI,1)</f>
        <v>0</v>
      </c>
      <c r="J9" s="274">
        <f>COUNTIFS(Data!$BL:$BL,J$88,Data!$AI:$AI,1)</f>
        <v>0</v>
      </c>
      <c r="K9" s="274">
        <f>COUNTIFS(Data!$BL:$BL,K$88,Data!$AI:$AI,1)</f>
        <v>0</v>
      </c>
      <c r="L9" s="274">
        <f>COUNTIFS(Data!V:V,1,Data!$AI:$AI,1)</f>
        <v>1</v>
      </c>
      <c r="M9" s="274">
        <f>COUNTIFS(Data!$BL:$BL,M$88,Data!$AI:$AI,1)</f>
        <v>0</v>
      </c>
      <c r="N9" s="274">
        <f>COUNTIFS(Data!$BL:$BL,N$88,Data!$AI:$AI,1)</f>
        <v>0</v>
      </c>
      <c r="O9" s="274">
        <f>COUNTIFS(Data!W:W,1,Data!$AI:$AI,1)</f>
        <v>1</v>
      </c>
      <c r="P9" s="274">
        <f>COUNTIFS(Data!$BL:$BL,P$88,Data!$AI:$AI,1)</f>
        <v>0</v>
      </c>
      <c r="Q9" s="274">
        <f>COUNTIFS(Data!$BL:$BL,Q$88,Data!$AI:$AI,1)</f>
        <v>0</v>
      </c>
      <c r="R9" s="274">
        <f>COUNTIFS(Data!X:X,1,Data!$AI:$AI,1)</f>
        <v>0</v>
      </c>
      <c r="S9" s="274">
        <f>COUNTIFS(Data!$BL:$BL,S$88,Data!$AI:$AI,1)</f>
        <v>0</v>
      </c>
      <c r="T9" s="274">
        <f>COUNTIFS(Data!$BL:$BL,T$88,Data!$AI:$AI,1)</f>
        <v>0</v>
      </c>
      <c r="U9" s="274">
        <f>COUNTIFS(Data!Y:Y,1,Data!$AI:$AI,1)</f>
        <v>1</v>
      </c>
      <c r="V9" s="274">
        <f>COUNTIFS(Data!$BL:$BL,V$88,Data!$AI:$AI,1)</f>
        <v>0</v>
      </c>
      <c r="W9" s="274">
        <f>COUNTIFS(Data!$BL:$BL,W$88,Data!$AI:$AI,1)</f>
        <v>0</v>
      </c>
      <c r="X9" s="274">
        <f>COUNTIFS(Data!Z:Z,1,Data!$AI:$AI,1)</f>
        <v>3</v>
      </c>
      <c r="Y9" s="274">
        <f>COUNTIFS(Data!$BL:$BL,Y$88,Data!$AI:$AI,1)</f>
        <v>0</v>
      </c>
      <c r="Z9" s="280">
        <f>COUNTIFS(Data!$BL:$BL,Z$88,Data!$AI:$AI,1)</f>
        <v>0</v>
      </c>
      <c r="AA9" s="28"/>
    </row>
    <row r="10" spans="1:27">
      <c r="A10" s="28"/>
      <c r="B10" s="300" t="s">
        <v>33</v>
      </c>
      <c r="C10" s="301"/>
      <c r="D10" s="301"/>
      <c r="E10" s="301"/>
      <c r="F10" s="273">
        <f>COUNTIFS(Data!T:T,1,Data!$AJ:$AJ,1)</f>
        <v>8</v>
      </c>
      <c r="G10" s="274">
        <f>COUNTIFS(Data!$BL:$BL,G$88,Data!$AJ:$AJ,1)</f>
        <v>0</v>
      </c>
      <c r="H10" s="274">
        <f>COUNTIFS(Data!$BL:$BL,H$88,Data!$AJ:$AJ,1)</f>
        <v>0</v>
      </c>
      <c r="I10" s="274">
        <f>COUNTIFS(Data!U:U,1,Data!$AJ:$AJ,1)</f>
        <v>1</v>
      </c>
      <c r="J10" s="274">
        <f>COUNTIFS(Data!$BL:$BL,J$88,Data!$AJ:$AJ,1)</f>
        <v>0</v>
      </c>
      <c r="K10" s="274">
        <f>COUNTIFS(Data!$BL:$BL,K$88,Data!$AJ:$AJ,1)</f>
        <v>0</v>
      </c>
      <c r="L10" s="274">
        <f>COUNTIFS(Data!V:V,1,Data!$AJ:$AJ,1)</f>
        <v>0</v>
      </c>
      <c r="M10" s="274">
        <f>COUNTIFS(Data!$BL:$BL,M$88,Data!$AJ:$AJ,1)</f>
        <v>0</v>
      </c>
      <c r="N10" s="274">
        <f>COUNTIFS(Data!$BL:$BL,N$88,Data!$AJ:$AJ,1)</f>
        <v>0</v>
      </c>
      <c r="O10" s="274">
        <f>COUNTIFS(Data!W:W,1,Data!$AJ:$AJ,1)</f>
        <v>5</v>
      </c>
      <c r="P10" s="274">
        <f>COUNTIFS(Data!$BL:$BL,P$88,Data!$AJ:$AJ,1)</f>
        <v>0</v>
      </c>
      <c r="Q10" s="274">
        <f>COUNTIFS(Data!$BL:$BL,Q$88,Data!$AJ:$AJ,1)</f>
        <v>0</v>
      </c>
      <c r="R10" s="274">
        <f>COUNTIFS(Data!X:X,1,Data!$AJ:$AJ,1)</f>
        <v>19</v>
      </c>
      <c r="S10" s="274">
        <f>COUNTIFS(Data!$BL:$BL,S$88,Data!$AJ:$AJ,1)</f>
        <v>0</v>
      </c>
      <c r="T10" s="274">
        <f>COUNTIFS(Data!$BL:$BL,T$88,Data!$AJ:$AJ,1)</f>
        <v>0</v>
      </c>
      <c r="U10" s="274">
        <f>COUNTIFS(Data!Y:Y,1,Data!$AJ:$AJ,1)</f>
        <v>6</v>
      </c>
      <c r="V10" s="274">
        <f>COUNTIFS(Data!$BL:$BL,V$88,Data!$AJ:$AJ,1)</f>
        <v>0</v>
      </c>
      <c r="W10" s="274">
        <f>COUNTIFS(Data!$BL:$BL,W$88,Data!$AJ:$AJ,1)</f>
        <v>0</v>
      </c>
      <c r="X10" s="274">
        <f>COUNTIFS(Data!Z:Z,1,Data!$AJ:$AJ,1)</f>
        <v>17</v>
      </c>
      <c r="Y10" s="274">
        <f>COUNTIFS(Data!$BL:$BL,Y$88,Data!$AJ:$AJ,1)</f>
        <v>0</v>
      </c>
      <c r="Z10" s="280">
        <f>COUNTIFS(Data!$BL:$BL,Z$88,Data!$AJ:$AJ,1)</f>
        <v>0</v>
      </c>
      <c r="AA10" s="28"/>
    </row>
    <row r="11" spans="1:27">
      <c r="A11" s="28"/>
      <c r="B11" s="300" t="s">
        <v>34</v>
      </c>
      <c r="C11" s="301"/>
      <c r="D11" s="301"/>
      <c r="E11" s="301"/>
      <c r="F11" s="273">
        <f>COUNTIFS(Data!T:T,1,Data!$AK:$AK,1)</f>
        <v>1</v>
      </c>
      <c r="G11" s="274">
        <f>COUNTIFS(Data!$BL:$BL,G$88,Data!$AK:$AK,1)</f>
        <v>0</v>
      </c>
      <c r="H11" s="274">
        <f>COUNTIFS(Data!$BL:$BL,H$88,Data!$AK:$AK,1)</f>
        <v>0</v>
      </c>
      <c r="I11" s="274">
        <f>COUNTIFS(Data!U:U,1,Data!$AK:$AK,1)</f>
        <v>0</v>
      </c>
      <c r="J11" s="274">
        <f>COUNTIFS(Data!$BL:$BL,J$88,Data!$AK:$AK,1)</f>
        <v>0</v>
      </c>
      <c r="K11" s="274">
        <f>COUNTIFS(Data!$BL:$BL,K$88,Data!$AK:$AK,1)</f>
        <v>0</v>
      </c>
      <c r="L11" s="274">
        <f>COUNTIFS(Data!V:V,1,Data!$AK:$AK,1)</f>
        <v>0</v>
      </c>
      <c r="M11" s="274">
        <f>COUNTIFS(Data!$BL:$BL,M$88,Data!$AK:$AK,1)</f>
        <v>0</v>
      </c>
      <c r="N11" s="274">
        <f>COUNTIFS(Data!$BL:$BL,N$88,Data!$AK:$AK,1)</f>
        <v>0</v>
      </c>
      <c r="O11" s="274">
        <f>COUNTIFS(Data!W:W,1,Data!$AK:$AK,1)</f>
        <v>3</v>
      </c>
      <c r="P11" s="274">
        <f>COUNTIFS(Data!$BL:$BL,P$88,Data!$AK:$AK,1)</f>
        <v>0</v>
      </c>
      <c r="Q11" s="274">
        <f>COUNTIFS(Data!$BL:$BL,Q$88,Data!$AK:$AK,1)</f>
        <v>0</v>
      </c>
      <c r="R11" s="274">
        <f>COUNTIFS(Data!X:X,1,Data!$AK:$AK,1)</f>
        <v>5</v>
      </c>
      <c r="S11" s="274">
        <f>COUNTIFS(Data!$BL:$BL,S$88,Data!$AK:$AK,1)</f>
        <v>0</v>
      </c>
      <c r="T11" s="274">
        <f>COUNTIFS(Data!$BL:$BL,T$88,Data!$AK:$AK,1)</f>
        <v>0</v>
      </c>
      <c r="U11" s="274">
        <f>COUNTIFS(Data!Y:Y,1,Data!$AK:$AK,1)</f>
        <v>1</v>
      </c>
      <c r="V11" s="274">
        <f>COUNTIFS(Data!$BL:$BL,V$88,Data!$AK:$AK,1)</f>
        <v>0</v>
      </c>
      <c r="W11" s="274">
        <f>COUNTIFS(Data!$BL:$BL,W$88,Data!$AK:$AK,1)</f>
        <v>0</v>
      </c>
      <c r="X11" s="274">
        <f>COUNTIFS(Data!Z:Z,1,Data!$AK:$AK,1)</f>
        <v>3</v>
      </c>
      <c r="Y11" s="274">
        <f>COUNTIFS(Data!$BL:$BL,Y$88,Data!$AK:$AK,1)</f>
        <v>0</v>
      </c>
      <c r="Z11" s="280">
        <f>COUNTIFS(Data!$BL:$BL,Z$88,Data!$AK:$AK,1)</f>
        <v>0</v>
      </c>
      <c r="AA11" s="28"/>
    </row>
    <row r="12" spans="1:27">
      <c r="A12" s="28"/>
      <c r="B12" s="300" t="s">
        <v>35</v>
      </c>
      <c r="C12" s="301"/>
      <c r="D12" s="301"/>
      <c r="E12" s="301"/>
      <c r="F12" s="273">
        <f>COUNTIFS(Data!T:T,1,Data!$AL:$AL,1)</f>
        <v>1</v>
      </c>
      <c r="G12" s="274">
        <f>COUNTIFS(Data!$BL:$BL,G$88,Data!$AL:$AL,1)</f>
        <v>0</v>
      </c>
      <c r="H12" s="274">
        <f>COUNTIFS(Data!$BL:$BL,H$88,Data!$AL:$AL,1)</f>
        <v>0</v>
      </c>
      <c r="I12" s="274">
        <f>COUNTIFS(Data!U:U,1,Data!$AL:$AL,1)</f>
        <v>7</v>
      </c>
      <c r="J12" s="274">
        <f>COUNTIFS(Data!$BL:$BL,J$88,Data!$AL:$AL,1)</f>
        <v>0</v>
      </c>
      <c r="K12" s="274">
        <f>COUNTIFS(Data!$BL:$BL,K$88,Data!$AL:$AL,1)</f>
        <v>0</v>
      </c>
      <c r="L12" s="274">
        <f>COUNTIFS(Data!V:V,1,Data!$AL:$AL,1)</f>
        <v>0</v>
      </c>
      <c r="M12" s="274">
        <f>COUNTIFS(Data!$BL:$BL,M$88,Data!$AL:$AL,1)</f>
        <v>0</v>
      </c>
      <c r="N12" s="274">
        <f>COUNTIFS(Data!$BL:$BL,N$88,Data!$AL:$AL,1)</f>
        <v>0</v>
      </c>
      <c r="O12" s="274">
        <f>COUNTIFS(Data!W:W,1,Data!$AL:$AL,1)</f>
        <v>3</v>
      </c>
      <c r="P12" s="274">
        <f>COUNTIFS(Data!$BL:$BL,P$88,Data!$AL:$AL,1)</f>
        <v>0</v>
      </c>
      <c r="Q12" s="274">
        <f>COUNTIFS(Data!$BL:$BL,Q$88,Data!$AL:$AL,1)</f>
        <v>0</v>
      </c>
      <c r="R12" s="274">
        <f>COUNTIFS(Data!X:X,1,Data!$AL:$AL,1)</f>
        <v>6</v>
      </c>
      <c r="S12" s="274">
        <f>COUNTIFS(Data!$BL:$BL,S$88,Data!$AL:$AL,1)</f>
        <v>0</v>
      </c>
      <c r="T12" s="274">
        <f>COUNTIFS(Data!$BL:$BL,T$88,Data!$AL:$AL,1)</f>
        <v>0</v>
      </c>
      <c r="U12" s="274">
        <f>COUNTIFS(Data!Y:Y,1,Data!$AL:$AL,1)</f>
        <v>0</v>
      </c>
      <c r="V12" s="274">
        <f>COUNTIFS(Data!$BL:$BL,V$88,Data!$AL:$AL,1)</f>
        <v>0</v>
      </c>
      <c r="W12" s="274">
        <f>COUNTIFS(Data!$BL:$BL,W$88,Data!$AL:$AL,1)</f>
        <v>0</v>
      </c>
      <c r="X12" s="274">
        <f>COUNTIFS(Data!Z:Z,1,Data!$AL:$AL,1)</f>
        <v>4</v>
      </c>
      <c r="Y12" s="274">
        <f>COUNTIFS(Data!$BL:$BL,Y$88,Data!$AL:$AL,1)</f>
        <v>0</v>
      </c>
      <c r="Z12" s="280">
        <f>COUNTIFS(Data!$BL:$BL,Z$88,Data!$AL:$AL,1)</f>
        <v>0</v>
      </c>
      <c r="AA12" s="28"/>
    </row>
    <row r="13" spans="1:27" ht="16">
      <c r="A13" s="28"/>
      <c r="B13" s="300" t="s">
        <v>36</v>
      </c>
      <c r="C13" s="301"/>
      <c r="D13" s="301"/>
      <c r="E13" s="301"/>
      <c r="F13" s="273">
        <f>COUNTIFS(Data!T:T,1,Data!$AM:$AM,1)</f>
        <v>6</v>
      </c>
      <c r="G13" s="274">
        <f>COUNTIFS(Data!$BL:$BL,G$88,Data!$AM:$AM,1)</f>
        <v>0</v>
      </c>
      <c r="H13" s="274">
        <f>COUNTIFS(Data!$BL:$BL,H$88,Data!$AM:$AM,1)</f>
        <v>0</v>
      </c>
      <c r="I13" s="274">
        <f>COUNTIFS(Data!U:U,1,Data!$AM:$AM,1)</f>
        <v>0</v>
      </c>
      <c r="J13" s="274">
        <f>COUNTIFS(Data!$BL:$BL,J$88,Data!$AM:$AM,1)</f>
        <v>0</v>
      </c>
      <c r="K13" s="274">
        <f>COUNTIFS(Data!$BL:$BL,K$88,Data!$AM:$AM,1)</f>
        <v>0</v>
      </c>
      <c r="L13" s="274">
        <f>COUNTIFS(Data!V:V,1,Data!$AM:$AM,1)</f>
        <v>7</v>
      </c>
      <c r="M13" s="274">
        <f>COUNTIFS(Data!$BL:$BL,M$88,Data!$AM:$AM,1)</f>
        <v>0</v>
      </c>
      <c r="N13" s="274">
        <f>COUNTIFS(Data!$BL:$BL,N$88,Data!$AM:$AM,1)</f>
        <v>0</v>
      </c>
      <c r="O13" s="276">
        <f>COUNTIFS(Data!W:W,1,Data!$AM:$AM,1)</f>
        <v>11</v>
      </c>
      <c r="P13" s="276">
        <f>COUNTIFS(Data!$BL:$BL,P$88,Data!$AM:$AM,1)</f>
        <v>0</v>
      </c>
      <c r="Q13" s="276">
        <f>COUNTIFS(Data!$BL:$BL,Q$88,Data!$AM:$AM,1)</f>
        <v>0</v>
      </c>
      <c r="R13" s="274">
        <f>COUNTIFS(Data!X:X,1,Data!$AM:$AM,1)</f>
        <v>3</v>
      </c>
      <c r="S13" s="274">
        <f>COUNTIFS(Data!$BL:$BL,S$88,Data!$AM:$AM,1)</f>
        <v>0</v>
      </c>
      <c r="T13" s="274">
        <f>COUNTIFS(Data!$BL:$BL,T$88,Data!$AM:$AM,1)</f>
        <v>0</v>
      </c>
      <c r="U13" s="275">
        <f>COUNTIFS(Data!Y:Y,1,Data!$AM:$AM,1)</f>
        <v>10</v>
      </c>
      <c r="V13" s="275">
        <f>COUNTIFS(Data!$BL:$BL,V$88,Data!$AM:$AM,1)</f>
        <v>0</v>
      </c>
      <c r="W13" s="275">
        <f>COUNTIFS(Data!$BL:$BL,W$88,Data!$AM:$AM,1)</f>
        <v>0</v>
      </c>
      <c r="X13" s="275">
        <f>COUNTIFS(Data!Z:Z,1,Data!$AM:$AM,1)</f>
        <v>41</v>
      </c>
      <c r="Y13" s="275">
        <f>COUNTIFS(Data!$BL:$BL,Y$88,Data!$AM:$AM,1)</f>
        <v>0</v>
      </c>
      <c r="Z13" s="285">
        <f>COUNTIFS(Data!$BL:$BL,Z$88,Data!$AM:$AM,1)</f>
        <v>0</v>
      </c>
      <c r="AA13" s="28"/>
    </row>
    <row r="14" spans="1:27" ht="16" thickBot="1">
      <c r="B14" s="302" t="s">
        <v>37</v>
      </c>
      <c r="C14" s="303"/>
      <c r="D14" s="303"/>
      <c r="E14" s="303"/>
      <c r="F14" s="281">
        <f>COUNTIFS(Data!$AN:$AN,1, Data!T:T,1)</f>
        <v>3</v>
      </c>
      <c r="G14" s="278">
        <f>COUNTIFS(Data!$BL:$BL, G$88,Data!$AN:$AN,1)</f>
        <v>0</v>
      </c>
      <c r="H14" s="278">
        <f>COUNTIFS(Data!$BL:$BL, H$88,Data!$AN:$AN,1)</f>
        <v>0</v>
      </c>
      <c r="I14" s="278">
        <f>COUNTIFS(Data!$AN:$AN,1, Data!U:U,1)</f>
        <v>0</v>
      </c>
      <c r="J14" s="278">
        <f>COUNTIFS(Data!$BL:$BL, J$88,Data!$AN:$AN,1)</f>
        <v>0</v>
      </c>
      <c r="K14" s="278">
        <f>COUNTIFS(Data!$BL:$BL, K$88,Data!$AN:$AN,1)</f>
        <v>0</v>
      </c>
      <c r="L14" s="278">
        <f>COUNTIFS(Data!$AN:$AN,1, Data!V:V,1)</f>
        <v>0</v>
      </c>
      <c r="M14" s="278">
        <f>COUNTIFS(Data!$BL:$BL, M$88,Data!$AN:$AN,1)</f>
        <v>0</v>
      </c>
      <c r="N14" s="278">
        <f>COUNTIFS(Data!$BL:$BL, N$88,Data!$AN:$AN,1)</f>
        <v>0</v>
      </c>
      <c r="O14" s="278">
        <f>COUNTIFS(Data!$AN:$AN,1, Data!W:W,1)</f>
        <v>0</v>
      </c>
      <c r="P14" s="278">
        <f>COUNTIFS(Data!$BL:$BL, P$88,Data!$AN:$AN,1)</f>
        <v>0</v>
      </c>
      <c r="Q14" s="278">
        <f>COUNTIFS(Data!$BL:$BL, Q$88,Data!$AN:$AN,1)</f>
        <v>0</v>
      </c>
      <c r="R14" s="278">
        <f>COUNTIFS(Data!$AN:$AN,1, Data!X:X,1)</f>
        <v>1</v>
      </c>
      <c r="S14" s="278">
        <f>COUNTIFS(Data!$BL:$BL, S$88,Data!$AN:$AN,1)</f>
        <v>0</v>
      </c>
      <c r="T14" s="278">
        <f>COUNTIFS(Data!$BL:$BL, T$88,Data!$AN:$AN,1)</f>
        <v>0</v>
      </c>
      <c r="U14" s="278">
        <f>COUNTIFS(Data!$AN:$AN,1, Data!Y:Y,1)</f>
        <v>1</v>
      </c>
      <c r="V14" s="278">
        <f>COUNTIFS(Data!$BL:$BL, V$88,Data!$AN:$AN,1)</f>
        <v>0</v>
      </c>
      <c r="W14" s="278">
        <f>COUNTIFS(Data!$BL:$BL, W$88,Data!$AN:$AN,1)</f>
        <v>0</v>
      </c>
      <c r="X14" s="278">
        <f>COUNTIFS(Data!$AN:$AN,1, Data!Z:Z,1)</f>
        <v>2</v>
      </c>
      <c r="Y14" s="278">
        <f>COUNTIFS(Data!$BL:$BL, Y$88,Data!$AN:$AN,1)</f>
        <v>0</v>
      </c>
      <c r="Z14" s="279">
        <f>COUNTIFS(Data!$BL:$BL, Z$88,Data!$AN:$AN,1)</f>
        <v>0</v>
      </c>
      <c r="AA14" s="28"/>
    </row>
    <row r="15" spans="1:27" s="28" customFormat="1"/>
    <row r="16" spans="1:27" s="28" customFormat="1"/>
    <row r="17" spans="1:28" s="28" customFormat="1" ht="16" thickBot="1"/>
    <row r="18" spans="1:28" ht="17" thickBot="1">
      <c r="A18" s="28" t="s">
        <v>1433</v>
      </c>
      <c r="B18" s="292" t="s">
        <v>1434</v>
      </c>
      <c r="C18" s="293"/>
      <c r="D18" s="293"/>
      <c r="E18" s="293"/>
      <c r="F18" s="295" t="s">
        <v>1435</v>
      </c>
      <c r="G18" s="290"/>
      <c r="H18" s="290"/>
      <c r="I18" s="290" t="s">
        <v>1435</v>
      </c>
      <c r="J18" s="290"/>
      <c r="K18" s="290"/>
      <c r="L18" s="290" t="s">
        <v>1436</v>
      </c>
      <c r="M18" s="290"/>
      <c r="N18" s="290"/>
      <c r="O18" s="290" t="s">
        <v>1437</v>
      </c>
      <c r="P18" s="290"/>
      <c r="Q18" s="290"/>
      <c r="R18" s="290" t="s">
        <v>14</v>
      </c>
      <c r="S18" s="290"/>
      <c r="T18" s="290"/>
      <c r="U18" s="290" t="s">
        <v>15</v>
      </c>
      <c r="V18" s="290"/>
      <c r="W18" s="290"/>
      <c r="X18" s="290" t="s">
        <v>16</v>
      </c>
      <c r="Y18" s="290"/>
      <c r="Z18" s="291"/>
      <c r="AA18" s="28"/>
      <c r="AB18" s="28"/>
    </row>
    <row r="19" spans="1:28">
      <c r="A19" s="28"/>
      <c r="B19" s="304" t="s">
        <v>26</v>
      </c>
      <c r="C19" s="305"/>
      <c r="D19" s="305"/>
      <c r="E19" s="305"/>
      <c r="F19" s="283">
        <f>COUNTIFS(Data!K:K,1,Data!$AC:$AC,1)</f>
        <v>0</v>
      </c>
      <c r="G19" s="284"/>
      <c r="H19" s="284"/>
      <c r="I19" s="284">
        <f>COUNTIFS(Data!L:L,1,Data!$AC:$AC,1)</f>
        <v>0</v>
      </c>
      <c r="J19" s="284"/>
      <c r="K19" s="284"/>
      <c r="L19" s="284">
        <f>COUNTIFS(Data!M:M,1,Data!$AC:$AC,1)</f>
        <v>1</v>
      </c>
      <c r="M19" s="284"/>
      <c r="N19" s="284"/>
      <c r="O19" s="284">
        <f>COUNTIFS(Data!N:N,1,Data!$AC:$AC,1)</f>
        <v>0</v>
      </c>
      <c r="P19" s="284"/>
      <c r="Q19" s="284"/>
      <c r="R19" s="284">
        <f>COUNTIFS(Data!O:O,1,Data!$AC:$AC,1)</f>
        <v>22</v>
      </c>
      <c r="S19" s="284"/>
      <c r="T19" s="284"/>
      <c r="U19" s="298">
        <f>COUNTIFS(Data!P:P,1,Data!$AC:$AC,1)</f>
        <v>18</v>
      </c>
      <c r="V19" s="298"/>
      <c r="W19" s="298"/>
      <c r="X19" s="284">
        <f>COUNTIFS(Data!Q:Q,1,Data!$AC:$AC,1)</f>
        <v>0</v>
      </c>
      <c r="Y19" s="284"/>
      <c r="Z19" s="299"/>
      <c r="AA19" s="28"/>
      <c r="AB19" s="28"/>
    </row>
    <row r="20" spans="1:28" ht="16">
      <c r="A20" s="28"/>
      <c r="B20" s="300" t="s">
        <v>27</v>
      </c>
      <c r="C20" s="301"/>
      <c r="D20" s="301"/>
      <c r="E20" s="301"/>
      <c r="F20" s="273">
        <f>COUNTIFS(Data!K:K,1,Data!$AD:$AD,1)</f>
        <v>5</v>
      </c>
      <c r="G20" s="274">
        <f>COUNTIFS(Data!$BL:$BL,G$88,Data!$AD:$AD,1)</f>
        <v>0</v>
      </c>
      <c r="H20" s="274">
        <f>COUNTIFS(Data!$BL:$BL,H$88,Data!$AD:$AD,1)</f>
        <v>0</v>
      </c>
      <c r="I20" s="274">
        <f>COUNTIFS(Data!L:L,1,Data!$AD:$AD,1)</f>
        <v>0</v>
      </c>
      <c r="J20" s="274">
        <f>COUNTIFS(Data!$BL:$BL,J$88,Data!$AD:$AD,1)</f>
        <v>0</v>
      </c>
      <c r="K20" s="274">
        <f>COUNTIFS(Data!$BL:$BL,K$88,Data!$AD:$AD,1)</f>
        <v>0</v>
      </c>
      <c r="L20" s="275">
        <f>COUNTIFS(Data!M:M,1,Data!$AD:$AD,1)</f>
        <v>36</v>
      </c>
      <c r="M20" s="275">
        <f>COUNTIFS(Data!$BL:$BL,M$88,Data!$AD:$AD,1)</f>
        <v>0</v>
      </c>
      <c r="N20" s="275">
        <f>COUNTIFS(Data!$BL:$BL,N$88,Data!$AD:$AD,1)</f>
        <v>0</v>
      </c>
      <c r="O20" s="274">
        <f>COUNTIFS(Data!N:N,1,Data!$AD:$AD,1)</f>
        <v>2</v>
      </c>
      <c r="P20" s="274">
        <f>COUNTIFS(Data!$BL:$BL,P$88,Data!$AD:$AD,1)</f>
        <v>0</v>
      </c>
      <c r="Q20" s="274">
        <f>COUNTIFS(Data!$BL:$BL,Q$88,Data!$AD:$AD,1)</f>
        <v>0</v>
      </c>
      <c r="R20" s="274">
        <f>COUNTIFS(Data!O:O,1,Data!$AD:$AD,1)</f>
        <v>8</v>
      </c>
      <c r="S20" s="274">
        <f>COUNTIFS(Data!$BL:$BL,S$88,Data!$AD:$AD,1)</f>
        <v>0</v>
      </c>
      <c r="T20" s="274">
        <f>COUNTIFS(Data!$BL:$BL,T$88,Data!$AD:$AD,1)</f>
        <v>0</v>
      </c>
      <c r="U20" s="274">
        <f>COUNTIFS(Data!P:P,1,Data!$AD:$AD,1)</f>
        <v>1</v>
      </c>
      <c r="V20" s="274">
        <f>COUNTIFS(Data!$BL:$BL,V$88,Data!$AD:$AD,1)</f>
        <v>0</v>
      </c>
      <c r="W20" s="274">
        <f>COUNTIFS(Data!$BL:$BL,W$88,Data!$AD:$AD,1)</f>
        <v>0</v>
      </c>
      <c r="X20" s="274">
        <f>COUNTIFS(Data!Q:Q,1,Data!$AD:$AD,1)</f>
        <v>0</v>
      </c>
      <c r="Y20" s="274">
        <f>COUNTIFS(Data!$BL:$BL,Y$88,Data!$AD:$AD,1)</f>
        <v>0</v>
      </c>
      <c r="Z20" s="280">
        <f>COUNTIFS(Data!$BL:$BL,Z$88,Data!$AD:$AD,1)</f>
        <v>0</v>
      </c>
      <c r="AA20" s="28"/>
      <c r="AB20" s="28"/>
    </row>
    <row r="21" spans="1:28" ht="16">
      <c r="A21" s="28"/>
      <c r="B21" s="300" t="s">
        <v>28</v>
      </c>
      <c r="C21" s="301"/>
      <c r="D21" s="301"/>
      <c r="E21" s="301"/>
      <c r="F21" s="273">
        <f>COUNTIFS(Data!K:K,1,Data!$AE:$AE,1)</f>
        <v>2</v>
      </c>
      <c r="G21" s="274">
        <f>COUNTIFS(Data!$BL:$BL,G$88,Data!$AE:$AE,1)</f>
        <v>0</v>
      </c>
      <c r="H21" s="274">
        <f>COUNTIFS(Data!$BL:$BL,H$88,Data!$AE:$AE,1)</f>
        <v>0</v>
      </c>
      <c r="I21" s="274">
        <f>COUNTIFS(Data!L:L,1,Data!$AE:$AE,1)</f>
        <v>0</v>
      </c>
      <c r="J21" s="274">
        <f>COUNTIFS(Data!$BL:$BL,J$88,Data!$AE:$AE,1)</f>
        <v>0</v>
      </c>
      <c r="K21" s="274">
        <f>COUNTIFS(Data!$BL:$BL,K$88,Data!$AE:$AE,1)</f>
        <v>0</v>
      </c>
      <c r="L21" s="274">
        <f>COUNTIFS(Data!M:M,1,Data!$AE:$AE,1)</f>
        <v>9</v>
      </c>
      <c r="M21" s="274">
        <f>COUNTIFS(Data!$BL:$BL,M$88,Data!$AE:$AE,1)</f>
        <v>0</v>
      </c>
      <c r="N21" s="274">
        <f>COUNTIFS(Data!$BL:$BL,N$88,Data!$AE:$AE,1)</f>
        <v>0</v>
      </c>
      <c r="O21" s="274">
        <f>COUNTIFS(Data!N:N,1,Data!$AE:$AE,1)</f>
        <v>0</v>
      </c>
      <c r="P21" s="274">
        <f>COUNTIFS(Data!$BL:$BL,P$88,Data!$AE:$AE,1)</f>
        <v>0</v>
      </c>
      <c r="Q21" s="274">
        <f>COUNTIFS(Data!$BL:$BL,Q$88,Data!$AE:$AE,1)</f>
        <v>0</v>
      </c>
      <c r="R21" s="274">
        <f>COUNTIFS(Data!O:O,1,Data!$AE:$AE,1)</f>
        <v>0</v>
      </c>
      <c r="S21" s="274">
        <f>COUNTIFS(Data!$BL:$BL,S$88,Data!$AE:$AE,1)</f>
        <v>0</v>
      </c>
      <c r="T21" s="274">
        <f>COUNTIFS(Data!$BL:$BL,T$88,Data!$AE:$AE,1)</f>
        <v>0</v>
      </c>
      <c r="U21" s="275">
        <f>COUNTIFS(Data!P:P,1,Data!$AE:$AE,1)</f>
        <v>21</v>
      </c>
      <c r="V21" s="275">
        <f>COUNTIFS(Data!$BL:$BL,V$88,Data!$AE:$AE,1)</f>
        <v>0</v>
      </c>
      <c r="W21" s="275">
        <f>COUNTIFS(Data!$BL:$BL,W$88,Data!$AE:$AE,1)</f>
        <v>0</v>
      </c>
      <c r="X21" s="274">
        <f>COUNTIFS(Data!Q:Q,1,Data!$AE:$AE,1)</f>
        <v>1</v>
      </c>
      <c r="Y21" s="274">
        <f>COUNTIFS(Data!$BL:$BL,Y$88,Data!$AE:$AE,1)</f>
        <v>0</v>
      </c>
      <c r="Z21" s="280">
        <f>COUNTIFS(Data!$BL:$BL,Z$88,Data!$AE:$AE,1)</f>
        <v>0</v>
      </c>
      <c r="AA21" s="28"/>
      <c r="AB21" s="28"/>
    </row>
    <row r="22" spans="1:28">
      <c r="A22" s="28"/>
      <c r="B22" s="300" t="s">
        <v>1431</v>
      </c>
      <c r="C22" s="301"/>
      <c r="D22" s="301"/>
      <c r="E22" s="301"/>
      <c r="F22" s="273">
        <f>COUNTIFS(Data!K:K,1,Data!$AF:$AF,1)</f>
        <v>0</v>
      </c>
      <c r="G22" s="274">
        <f>COUNTIFS(Data!$BL:$BL,G$88,Data!$AF:$AF,1)</f>
        <v>0</v>
      </c>
      <c r="H22" s="274">
        <f>COUNTIFS(Data!$BL:$BL,H$88,Data!$AF:$AF,1)</f>
        <v>0</v>
      </c>
      <c r="I22" s="274">
        <f>COUNTIFS(Data!L:L,1,Data!$AF:$AF,1)</f>
        <v>0</v>
      </c>
      <c r="J22" s="274">
        <f>COUNTIFS(Data!$BL:$BL,J$88,Data!$AF:$AF,1)</f>
        <v>0</v>
      </c>
      <c r="K22" s="274">
        <f>COUNTIFS(Data!$BL:$BL,K$88,Data!$AF:$AF,1)</f>
        <v>0</v>
      </c>
      <c r="L22" s="276">
        <f>COUNTIFS(Data!M:M,1,Data!$AF:$AF,1)</f>
        <v>8</v>
      </c>
      <c r="M22" s="276">
        <f>COUNTIFS(Data!$BL:$BL,M$88,Data!$AF:$AF,1)</f>
        <v>0</v>
      </c>
      <c r="N22" s="276">
        <f>COUNTIFS(Data!$BL:$BL,N$88,Data!$AF:$AF,1)</f>
        <v>0</v>
      </c>
      <c r="O22" s="274">
        <f>COUNTIFS(Data!N:N,1,Data!$AF:$AF,1)</f>
        <v>0</v>
      </c>
      <c r="P22" s="274">
        <f>COUNTIFS(Data!$BL:$BL,P$88,Data!$AF:$AF,1)</f>
        <v>0</v>
      </c>
      <c r="Q22" s="274">
        <f>COUNTIFS(Data!$BL:$BL,Q$88,Data!$AF:$AF,1)</f>
        <v>0</v>
      </c>
      <c r="R22" s="274">
        <f>COUNTIFS(Data!O:O,1,Data!$AF:$AF,1)</f>
        <v>0</v>
      </c>
      <c r="S22" s="274">
        <f>COUNTIFS(Data!$BL:$BL,S$88,Data!$AF:$AF,1)</f>
        <v>0</v>
      </c>
      <c r="T22" s="274">
        <f>COUNTIFS(Data!$BL:$BL,T$88,Data!$AF:$AF,1)</f>
        <v>0</v>
      </c>
      <c r="U22" s="274">
        <f>COUNTIFS(Data!P:P,1,Data!$AF:$AF,1)</f>
        <v>3</v>
      </c>
      <c r="V22" s="274">
        <f>COUNTIFS(Data!$BL:$BL,V$88,Data!$AF:$AF,1)</f>
        <v>0</v>
      </c>
      <c r="W22" s="274">
        <f>COUNTIFS(Data!$BL:$BL,W$88,Data!$AF:$AF,1)</f>
        <v>0</v>
      </c>
      <c r="X22" s="274">
        <f>COUNTIFS(Data!Q:Q,1,Data!$AF:$AF,1)</f>
        <v>0</v>
      </c>
      <c r="Y22" s="274">
        <f>COUNTIFS(Data!$BL:$BL,Y$88,Data!$AF:$AF,1)</f>
        <v>0</v>
      </c>
      <c r="Z22" s="280">
        <f>COUNTIFS(Data!$BL:$BL,Z$88,Data!$AF:$AF,1)</f>
        <v>0</v>
      </c>
      <c r="AA22" s="28"/>
      <c r="AB22" s="28"/>
    </row>
    <row r="23" spans="1:28" ht="16">
      <c r="A23" s="28"/>
      <c r="B23" s="300" t="s">
        <v>1432</v>
      </c>
      <c r="C23" s="301"/>
      <c r="D23" s="301"/>
      <c r="E23" s="301"/>
      <c r="F23" s="273">
        <f>COUNTIFS(Data!K:K,1,Data!$AG:$AG,1)</f>
        <v>2</v>
      </c>
      <c r="G23" s="274">
        <f>COUNTIFS(Data!$BL:$BL,G$88,Data!$AG:$AG,1)</f>
        <v>0</v>
      </c>
      <c r="H23" s="274">
        <f>COUNTIFS(Data!$BL:$BL,H$88,Data!$AG:$AG,1)</f>
        <v>0</v>
      </c>
      <c r="I23" s="274">
        <f>COUNTIFS(Data!L:L,1,Data!$AG:$AG,1)</f>
        <v>0</v>
      </c>
      <c r="J23" s="274">
        <f>COUNTIFS(Data!$BL:$BL,J$88,Data!$AG:$AG,1)</f>
        <v>0</v>
      </c>
      <c r="K23" s="274">
        <f>COUNTIFS(Data!$BL:$BL,K$88,Data!$AG:$AG,1)</f>
        <v>0</v>
      </c>
      <c r="L23" s="274">
        <f>COUNTIFS(Data!M:M,1,Data!$AG:$AG,1)</f>
        <v>2</v>
      </c>
      <c r="M23" s="274">
        <f>COUNTIFS(Data!$BL:$BL,M$88,Data!$AG:$AG,1)</f>
        <v>0</v>
      </c>
      <c r="N23" s="274">
        <f>COUNTIFS(Data!$BL:$BL,N$88,Data!$AG:$AG,1)</f>
        <v>0</v>
      </c>
      <c r="O23" s="274">
        <f>COUNTIFS(Data!N:N,1,Data!$AG:$AG,1)</f>
        <v>1</v>
      </c>
      <c r="P23" s="274">
        <f>COUNTIFS(Data!$BL:$BL,P$88,Data!$AG:$AG,1)</f>
        <v>0</v>
      </c>
      <c r="Q23" s="274">
        <f>COUNTIFS(Data!$BL:$BL,Q$88,Data!$AG:$AG,1)</f>
        <v>0</v>
      </c>
      <c r="R23" s="275">
        <f>COUNTIFS(Data!O:O,1,Data!$AG:$AG,1)</f>
        <v>74</v>
      </c>
      <c r="S23" s="275">
        <f>COUNTIFS(Data!$BL:$BL,S$88,Data!$AG:$AG,1)</f>
        <v>0</v>
      </c>
      <c r="T23" s="275">
        <f>COUNTIFS(Data!$BL:$BL,T$88,Data!$AG:$AG,1)</f>
        <v>0</v>
      </c>
      <c r="U23" s="275">
        <f>COUNTIFS(Data!P:P,1,Data!$AG:$AG,1)</f>
        <v>18</v>
      </c>
      <c r="V23" s="275">
        <f>COUNTIFS(Data!$BL:$BL,V$88,Data!$AG:$AG,1)</f>
        <v>0</v>
      </c>
      <c r="W23" s="275">
        <f>COUNTIFS(Data!$BL:$BL,W$88,Data!$AG:$AG,1)</f>
        <v>0</v>
      </c>
      <c r="X23" s="274">
        <f>COUNTIFS(Data!Q:Q,1,Data!$AG:$AG,1)</f>
        <v>0</v>
      </c>
      <c r="Y23" s="274">
        <f>COUNTIFS(Data!$BL:$BL,Y$88,Data!$AG:$AG,1)</f>
        <v>0</v>
      </c>
      <c r="Z23" s="280">
        <f>COUNTIFS(Data!$BL:$BL,Z$88,Data!$AG:$AG,1)</f>
        <v>0</v>
      </c>
      <c r="AA23" s="28"/>
      <c r="AB23" s="28"/>
    </row>
    <row r="24" spans="1:28">
      <c r="A24" s="28"/>
      <c r="B24" s="300" t="s">
        <v>31</v>
      </c>
      <c r="C24" s="301"/>
      <c r="D24" s="301"/>
      <c r="E24" s="301"/>
      <c r="F24" s="273">
        <f>COUNTIFS(Data!K:K,1,Data!$AH:$AH,1)</f>
        <v>1</v>
      </c>
      <c r="G24" s="274">
        <f>COUNTIFS(Data!$BL:$BL,G$88,Data!$AH:$AH,1)</f>
        <v>0</v>
      </c>
      <c r="H24" s="274">
        <f>COUNTIFS(Data!$BL:$BL,H$88,Data!$AH:$AH,1)</f>
        <v>0</v>
      </c>
      <c r="I24" s="274">
        <f>COUNTIFS(Data!L:L,1,Data!$AH:$AH,1)</f>
        <v>1</v>
      </c>
      <c r="J24" s="274">
        <f>COUNTIFS(Data!$BL:$BL,J$88,Data!$AH:$AH,1)</f>
        <v>0</v>
      </c>
      <c r="K24" s="274">
        <f>COUNTIFS(Data!$BL:$BL,K$88,Data!$AH:$AH,1)</f>
        <v>0</v>
      </c>
      <c r="L24" s="274">
        <f>COUNTIFS(Data!M:M,1,Data!$AH:$AH,1)</f>
        <v>3</v>
      </c>
      <c r="M24" s="274">
        <f>COUNTIFS(Data!$BL:$BL,M$88,Data!$AH:$AH,1)</f>
        <v>0</v>
      </c>
      <c r="N24" s="274">
        <f>COUNTIFS(Data!$BL:$BL,N$88,Data!$AH:$AH,1)</f>
        <v>0</v>
      </c>
      <c r="O24" s="274">
        <f>COUNTIFS(Data!N:N,1,Data!$AH:$AH,1)</f>
        <v>2</v>
      </c>
      <c r="P24" s="274">
        <f>COUNTIFS(Data!$BL:$BL,P$88,Data!$AH:$AH,1)</f>
        <v>0</v>
      </c>
      <c r="Q24" s="274">
        <f>COUNTIFS(Data!$BL:$BL,Q$88,Data!$AH:$AH,1)</f>
        <v>0</v>
      </c>
      <c r="R24" s="274">
        <f>COUNTIFS(Data!O:O,1,Data!$AH:$AH,1)</f>
        <v>0</v>
      </c>
      <c r="S24" s="274">
        <f>COUNTIFS(Data!$BL:$BL,S$88,Data!$AH:$AH,1)</f>
        <v>0</v>
      </c>
      <c r="T24" s="274">
        <f>COUNTIFS(Data!$BL:$BL,T$88,Data!$AH:$AH,1)</f>
        <v>0</v>
      </c>
      <c r="U24" s="274">
        <f>COUNTIFS(Data!P:P,1,Data!$AH:$AH,1)</f>
        <v>0</v>
      </c>
      <c r="V24" s="274">
        <f>COUNTIFS(Data!$BL:$BL,V$88,Data!$AH:$AH,1)</f>
        <v>0</v>
      </c>
      <c r="W24" s="274">
        <f>COUNTIFS(Data!$BL:$BL,W$88,Data!$AH:$AH,1)</f>
        <v>0</v>
      </c>
      <c r="X24" s="274">
        <f>COUNTIFS(Data!Q:Q,1,Data!$AH:$AH,1)</f>
        <v>1</v>
      </c>
      <c r="Y24" s="274">
        <f>COUNTIFS(Data!$BL:$BL,Y$88,Data!$AH:$AH,1)</f>
        <v>0</v>
      </c>
      <c r="Z24" s="280">
        <f>COUNTIFS(Data!$BL:$BL,Z$88,Data!$AH:$AH,1)</f>
        <v>0</v>
      </c>
      <c r="AA24" s="28"/>
      <c r="AB24" s="28"/>
    </row>
    <row r="25" spans="1:28">
      <c r="A25" s="28"/>
      <c r="B25" s="300" t="s">
        <v>32</v>
      </c>
      <c r="C25" s="301"/>
      <c r="D25" s="301"/>
      <c r="E25" s="301"/>
      <c r="F25" s="273">
        <f>COUNTIFS(Data!K:K,1,Data!$AI:$AI,1)</f>
        <v>1</v>
      </c>
      <c r="G25" s="274">
        <f>COUNTIFS(Data!$BL:$BL,G$88,Data!$AI:$AI,1)</f>
        <v>0</v>
      </c>
      <c r="H25" s="274">
        <f>COUNTIFS(Data!$BL:$BL,H$88,Data!$AI:$AI,1)</f>
        <v>0</v>
      </c>
      <c r="I25" s="274">
        <f>COUNTIFS(Data!L:L,1,Data!$AI:$AI,1)</f>
        <v>1</v>
      </c>
      <c r="J25" s="274">
        <f>COUNTIFS(Data!$BL:$BL,J$88,Data!$AI:$AI,1)</f>
        <v>0</v>
      </c>
      <c r="K25" s="274">
        <f>COUNTIFS(Data!$BL:$BL,K$88,Data!$AI:$AI,1)</f>
        <v>0</v>
      </c>
      <c r="L25" s="274">
        <f>COUNTIFS(Data!M:M,1,Data!$AI:$AI,1)</f>
        <v>2</v>
      </c>
      <c r="M25" s="274">
        <f>COUNTIFS(Data!$BL:$BL,M$88,Data!$AI:$AI,1)</f>
        <v>0</v>
      </c>
      <c r="N25" s="274">
        <f>COUNTIFS(Data!$BL:$BL,N$88,Data!$AI:$AI,1)</f>
        <v>0</v>
      </c>
      <c r="O25" s="274">
        <f>COUNTIFS(Data!N:N,1,Data!$AI:$AI,1)</f>
        <v>4</v>
      </c>
      <c r="P25" s="274">
        <f>COUNTIFS(Data!$BL:$BL,P$88,Data!$AI:$AI,1)</f>
        <v>0</v>
      </c>
      <c r="Q25" s="274">
        <f>COUNTIFS(Data!$BL:$BL,Q$88,Data!$AI:$AI,1)</f>
        <v>0</v>
      </c>
      <c r="R25" s="274">
        <f>COUNTIFS(Data!O:O,1,Data!$AI:$AI,1)</f>
        <v>0</v>
      </c>
      <c r="S25" s="274">
        <f>COUNTIFS(Data!$BL:$BL,S$88,Data!$AI:$AI,1)</f>
        <v>0</v>
      </c>
      <c r="T25" s="274">
        <f>COUNTIFS(Data!$BL:$BL,T$88,Data!$AI:$AI,1)</f>
        <v>0</v>
      </c>
      <c r="U25" s="274">
        <f>COUNTIFS(Data!P:P,1,Data!$AI:$AI,1)</f>
        <v>0</v>
      </c>
      <c r="V25" s="274">
        <f>COUNTIFS(Data!$BL:$BL,V$88,Data!$AI:$AI,1)</f>
        <v>0</v>
      </c>
      <c r="W25" s="274">
        <f>COUNTIFS(Data!$BL:$BL,W$88,Data!$AI:$AI,1)</f>
        <v>0</v>
      </c>
      <c r="X25" s="274">
        <f>COUNTIFS(Data!Q:Q,1,Data!$AI:$AI,1)</f>
        <v>1</v>
      </c>
      <c r="Y25" s="274">
        <f>COUNTIFS(Data!$BL:$BL,Y$88,Data!$AI:$AI,1)</f>
        <v>0</v>
      </c>
      <c r="Z25" s="280">
        <f>COUNTIFS(Data!$BL:$BL,Z$88,Data!$AI:$AI,1)</f>
        <v>0</v>
      </c>
      <c r="AA25" s="28"/>
      <c r="AB25" s="28"/>
    </row>
    <row r="26" spans="1:28">
      <c r="A26" s="28"/>
      <c r="B26" s="300" t="s">
        <v>33</v>
      </c>
      <c r="C26" s="301"/>
      <c r="D26" s="301"/>
      <c r="E26" s="301"/>
      <c r="F26" s="273">
        <f>COUNTIFS(Data!K:K,1,Data!$AJ:$AJ,1)</f>
        <v>5</v>
      </c>
      <c r="G26" s="274">
        <f>COUNTIFS(Data!$BL:$BL,G$88,Data!$AJ:$AJ,1)</f>
        <v>0</v>
      </c>
      <c r="H26" s="274">
        <f>COUNTIFS(Data!$BL:$BL,H$88,Data!$AJ:$AJ,1)</f>
        <v>0</v>
      </c>
      <c r="I26" s="274">
        <f>COUNTIFS(Data!L:L,1,Data!$AJ:$AJ,1)</f>
        <v>0</v>
      </c>
      <c r="J26" s="274">
        <f>COUNTIFS(Data!$BL:$BL,J$88,Data!$AJ:$AJ,1)</f>
        <v>0</v>
      </c>
      <c r="K26" s="274">
        <f>COUNTIFS(Data!$BL:$BL,K$88,Data!$AJ:$AJ,1)</f>
        <v>0</v>
      </c>
      <c r="L26" s="274">
        <f>COUNTIFS(Data!M:M,1,Data!$AJ:$AJ,1)</f>
        <v>18</v>
      </c>
      <c r="M26" s="274">
        <f>COUNTIFS(Data!$BL:$BL,M$88,Data!$AJ:$AJ,1)</f>
        <v>0</v>
      </c>
      <c r="N26" s="274">
        <f>COUNTIFS(Data!$BL:$BL,N$88,Data!$AJ:$AJ,1)</f>
        <v>0</v>
      </c>
      <c r="O26" s="274">
        <f>COUNTIFS(Data!N:N,1,Data!$AJ:$AJ,1)</f>
        <v>1</v>
      </c>
      <c r="P26" s="274">
        <f>COUNTIFS(Data!$BL:$BL,P$88,Data!$AJ:$AJ,1)</f>
        <v>0</v>
      </c>
      <c r="Q26" s="274">
        <f>COUNTIFS(Data!$BL:$BL,Q$88,Data!$AJ:$AJ,1)</f>
        <v>0</v>
      </c>
      <c r="R26" s="274">
        <f>COUNTIFS(Data!O:O,1,Data!$AJ:$AJ,1)</f>
        <v>11</v>
      </c>
      <c r="S26" s="274">
        <f>COUNTIFS(Data!$BL:$BL,S$88,Data!$AJ:$AJ,1)</f>
        <v>0</v>
      </c>
      <c r="T26" s="274">
        <f>COUNTIFS(Data!$BL:$BL,T$88,Data!$AJ:$AJ,1)</f>
        <v>0</v>
      </c>
      <c r="U26" s="274">
        <f>COUNTIFS(Data!P:P,1,Data!$AJ:$AJ,1)</f>
        <v>11</v>
      </c>
      <c r="V26" s="274">
        <f>COUNTIFS(Data!$BL:$BL,V$88,Data!$AJ:$AJ,1)</f>
        <v>0</v>
      </c>
      <c r="W26" s="274">
        <f>COUNTIFS(Data!$BL:$BL,W$88,Data!$AJ:$AJ,1)</f>
        <v>0</v>
      </c>
      <c r="X26" s="274">
        <f>COUNTIFS(Data!Q:Q,1,Data!$AJ:$AJ,1)</f>
        <v>1</v>
      </c>
      <c r="Y26" s="274">
        <f>COUNTIFS(Data!$BL:$BL,Y$88,Data!$AJ:$AJ,1)</f>
        <v>0</v>
      </c>
      <c r="Z26" s="280">
        <f>COUNTIFS(Data!$BL:$BL,Z$88,Data!$AJ:$AJ,1)</f>
        <v>0</v>
      </c>
      <c r="AA26" s="28"/>
      <c r="AB26" s="28"/>
    </row>
    <row r="27" spans="1:28">
      <c r="A27" s="28"/>
      <c r="B27" s="300" t="s">
        <v>34</v>
      </c>
      <c r="C27" s="301"/>
      <c r="D27" s="301"/>
      <c r="E27" s="301"/>
      <c r="F27" s="273">
        <f>COUNTIFS(Data!K:K,1,Data!$AK:$AK,1)</f>
        <v>2</v>
      </c>
      <c r="G27" s="274">
        <f>COUNTIFS(Data!$BL:$BL,G$88,Data!$AK:$AK,1)</f>
        <v>0</v>
      </c>
      <c r="H27" s="274">
        <f>COUNTIFS(Data!$BL:$BL,H$88,Data!$AK:$AK,1)</f>
        <v>0</v>
      </c>
      <c r="I27" s="274">
        <f>COUNTIFS(Data!L:L,1,Data!$AK:$AK,1)</f>
        <v>0</v>
      </c>
      <c r="J27" s="274">
        <f>COUNTIFS(Data!$BL:$BL,J$88,Data!$AK:$AK,1)</f>
        <v>0</v>
      </c>
      <c r="K27" s="274">
        <f>COUNTIFS(Data!$BL:$BL,K$88,Data!$AK:$AK,1)</f>
        <v>0</v>
      </c>
      <c r="L27" s="274">
        <f>COUNTIFS(Data!M:M,1,Data!$AK:$AK,1)</f>
        <v>4</v>
      </c>
      <c r="M27" s="274">
        <f>COUNTIFS(Data!$BL:$BL,M$88,Data!$AK:$AK,1)</f>
        <v>0</v>
      </c>
      <c r="N27" s="274">
        <f>COUNTIFS(Data!$BL:$BL,N$88,Data!$AK:$AK,1)</f>
        <v>0</v>
      </c>
      <c r="O27" s="274">
        <f>COUNTIFS(Data!N:N,1,Data!$AK:$AK,1)</f>
        <v>1</v>
      </c>
      <c r="P27" s="274">
        <f>COUNTIFS(Data!$BL:$BL,P$88,Data!$AK:$AK,1)</f>
        <v>0</v>
      </c>
      <c r="Q27" s="274">
        <f>COUNTIFS(Data!$BL:$BL,Q$88,Data!$AK:$AK,1)</f>
        <v>0</v>
      </c>
      <c r="R27" s="274">
        <f>COUNTIFS(Data!O:O,1,Data!$AK:$AK,1)</f>
        <v>1</v>
      </c>
      <c r="S27" s="274">
        <f>COUNTIFS(Data!$BL:$BL,S$88,Data!$AK:$AK,1)</f>
        <v>0</v>
      </c>
      <c r="T27" s="274">
        <f>COUNTIFS(Data!$BL:$BL,T$88,Data!$AK:$AK,1)</f>
        <v>0</v>
      </c>
      <c r="U27" s="274">
        <f>COUNTIFS(Data!P:P,1,Data!$AK:$AK,1)</f>
        <v>5</v>
      </c>
      <c r="V27" s="274">
        <f>COUNTIFS(Data!$BL:$BL,V$88,Data!$AK:$AK,1)</f>
        <v>0</v>
      </c>
      <c r="W27" s="274">
        <f>COUNTIFS(Data!$BL:$BL,W$88,Data!$AK:$AK,1)</f>
        <v>0</v>
      </c>
      <c r="X27" s="274">
        <f>COUNTIFS(Data!Q:Q,1,Data!$AK:$AK,1)</f>
        <v>0</v>
      </c>
      <c r="Y27" s="274">
        <f>COUNTIFS(Data!$BL:$BL,Y$88,Data!$AK:$AK,1)</f>
        <v>0</v>
      </c>
      <c r="Z27" s="280">
        <f>COUNTIFS(Data!$BL:$BL,Z$88,Data!$AK:$AK,1)</f>
        <v>0</v>
      </c>
      <c r="AA27" s="28"/>
      <c r="AB27" s="28"/>
    </row>
    <row r="28" spans="1:28">
      <c r="A28" s="28"/>
      <c r="B28" s="300" t="s">
        <v>35</v>
      </c>
      <c r="C28" s="301"/>
      <c r="D28" s="301"/>
      <c r="E28" s="301"/>
      <c r="F28" s="273">
        <f>COUNTIFS(Data!K:K,1,Data!$AL:$AL,1)</f>
        <v>2</v>
      </c>
      <c r="G28" s="274">
        <f>COUNTIFS(Data!$BL:$BL,G$88,Data!$AL:$AL,1)</f>
        <v>0</v>
      </c>
      <c r="H28" s="274">
        <f>COUNTIFS(Data!$BL:$BL,H$88,Data!$AL:$AL,1)</f>
        <v>0</v>
      </c>
      <c r="I28" s="274">
        <f>COUNTIFS(Data!L:L,1,Data!$AL:$AL,1)</f>
        <v>0</v>
      </c>
      <c r="J28" s="274">
        <f>COUNTIFS(Data!$BL:$BL,J$88,Data!$AL:$AL,1)</f>
        <v>0</v>
      </c>
      <c r="K28" s="274">
        <f>COUNTIFS(Data!$BL:$BL,K$88,Data!$AL:$AL,1)</f>
        <v>0</v>
      </c>
      <c r="L28" s="274">
        <f>COUNTIFS(Data!M:M,1,Data!$AL:$AL,1)</f>
        <v>11</v>
      </c>
      <c r="M28" s="274">
        <f>COUNTIFS(Data!$BL:$BL,M$88,Data!$AL:$AL,1)</f>
        <v>0</v>
      </c>
      <c r="N28" s="274">
        <f>COUNTIFS(Data!$BL:$BL,N$88,Data!$AL:$AL,1)</f>
        <v>0</v>
      </c>
      <c r="O28" s="274">
        <f>COUNTIFS(Data!N:N,1,Data!$AL:$AL,1)</f>
        <v>1</v>
      </c>
      <c r="P28" s="274">
        <f>COUNTIFS(Data!$BL:$BL,P$88,Data!$AL:$AL,1)</f>
        <v>0</v>
      </c>
      <c r="Q28" s="274">
        <f>COUNTIFS(Data!$BL:$BL,Q$88,Data!$AL:$AL,1)</f>
        <v>0</v>
      </c>
      <c r="R28" s="274">
        <f>COUNTIFS(Data!O:O,1,Data!$AL:$AL,1)</f>
        <v>5</v>
      </c>
      <c r="S28" s="274">
        <f>COUNTIFS(Data!$BL:$BL,S$88,Data!$AL:$AL,1)</f>
        <v>0</v>
      </c>
      <c r="T28" s="274">
        <f>COUNTIFS(Data!$BL:$BL,T$88,Data!$AL:$AL,1)</f>
        <v>0</v>
      </c>
      <c r="U28" s="274">
        <f>COUNTIFS(Data!P:P,1,Data!$AL:$AL,1)</f>
        <v>0</v>
      </c>
      <c r="V28" s="274">
        <f>COUNTIFS(Data!$BL:$BL,V$88,Data!$AL:$AL,1)</f>
        <v>0</v>
      </c>
      <c r="W28" s="274">
        <f>COUNTIFS(Data!$BL:$BL,W$88,Data!$AL:$AL,1)</f>
        <v>0</v>
      </c>
      <c r="X28" s="274">
        <f>COUNTIFS(Data!Q:Q,1,Data!$AL:$AL,1)</f>
        <v>0</v>
      </c>
      <c r="Y28" s="274">
        <f>COUNTIFS(Data!$BL:$BL,Y$88,Data!$AL:$AL,1)</f>
        <v>0</v>
      </c>
      <c r="Z28" s="280">
        <f>COUNTIFS(Data!$BL:$BL,Z$88,Data!$AL:$AL,1)</f>
        <v>0</v>
      </c>
      <c r="AA28" s="28"/>
      <c r="AB28" s="28"/>
    </row>
    <row r="29" spans="1:28" ht="16">
      <c r="A29" s="28"/>
      <c r="B29" s="300" t="s">
        <v>36</v>
      </c>
      <c r="C29" s="301"/>
      <c r="D29" s="301"/>
      <c r="E29" s="301"/>
      <c r="F29" s="282">
        <f>COUNTIFS(Data!K:K,1,Data!$AM:$AM,1)</f>
        <v>13</v>
      </c>
      <c r="G29" s="275">
        <f>COUNTIFS(Data!$BL:$BL,G$88,Data!$AM:$AM,1)</f>
        <v>0</v>
      </c>
      <c r="H29" s="275">
        <f>COUNTIFS(Data!$BL:$BL,H$88,Data!$AM:$AM,1)</f>
        <v>0</v>
      </c>
      <c r="I29" s="275">
        <f>COUNTIFS(Data!L:L,1,Data!$AM:$AM,1)</f>
        <v>9</v>
      </c>
      <c r="J29" s="275">
        <f>COUNTIFS(Data!$BL:$BL,J$88,Data!$AM:$AM,1)</f>
        <v>0</v>
      </c>
      <c r="K29" s="275">
        <f>COUNTIFS(Data!$BL:$BL,K$88,Data!$AM:$AM,1)</f>
        <v>0</v>
      </c>
      <c r="L29" s="275">
        <f>COUNTIFS(Data!M:M,1,Data!$AM:$AM,1)</f>
        <v>41</v>
      </c>
      <c r="M29" s="275">
        <f>COUNTIFS(Data!$BL:$BL,M$88,Data!$AM:$AM,1)</f>
        <v>0</v>
      </c>
      <c r="N29" s="275">
        <f>COUNTIFS(Data!$BL:$BL,N$88,Data!$AM:$AM,1)</f>
        <v>0</v>
      </c>
      <c r="O29" s="275">
        <f>COUNTIFS(Data!N:N,1,Data!$AM:$AM,1)</f>
        <v>18</v>
      </c>
      <c r="P29" s="275">
        <f>COUNTIFS(Data!$BL:$BL,P$88,Data!$AM:$AM,1)</f>
        <v>0</v>
      </c>
      <c r="Q29" s="275">
        <f>COUNTIFS(Data!$BL:$BL,Q$88,Data!$AM:$AM,1)</f>
        <v>0</v>
      </c>
      <c r="R29" s="274">
        <f>COUNTIFS(Data!O:O,1,Data!$AM:$AM,1)</f>
        <v>4</v>
      </c>
      <c r="S29" s="274">
        <f>COUNTIFS(Data!$BL:$BL,S$88,Data!$AM:$AM,1)</f>
        <v>0</v>
      </c>
      <c r="T29" s="274">
        <f>COUNTIFS(Data!$BL:$BL,T$88,Data!$AM:$AM,1)</f>
        <v>0</v>
      </c>
      <c r="U29" s="274">
        <f>COUNTIFS(Data!P:P,1,Data!$AM:$AM,1)</f>
        <v>0</v>
      </c>
      <c r="V29" s="274">
        <f>COUNTIFS(Data!$BL:$BL,V$88,Data!$AM:$AM,1)</f>
        <v>0</v>
      </c>
      <c r="W29" s="274">
        <f>COUNTIFS(Data!$BL:$BL,W$88,Data!$AM:$AM,1)</f>
        <v>0</v>
      </c>
      <c r="X29" s="274">
        <f>COUNTIFS(Data!Q:Q,1,Data!$AM:$AM,1)</f>
        <v>0</v>
      </c>
      <c r="Y29" s="274">
        <f>COUNTIFS(Data!$BL:$BL,Y$88,Data!$AM:$AM,1)</f>
        <v>0</v>
      </c>
      <c r="Z29" s="280">
        <f>COUNTIFS(Data!$BL:$BL,Z$88,Data!$AM:$AM,1)</f>
        <v>0</v>
      </c>
      <c r="AA29" s="28"/>
      <c r="AB29" s="28"/>
    </row>
    <row r="30" spans="1:28" ht="16" thickBot="1">
      <c r="A30" s="28"/>
      <c r="B30" s="302" t="s">
        <v>37</v>
      </c>
      <c r="C30" s="303"/>
      <c r="D30" s="303"/>
      <c r="E30" s="303"/>
      <c r="F30" s="281">
        <f>COUNTIFS(Data!$AN:$AN,1, Data!K:K,1)</f>
        <v>2</v>
      </c>
      <c r="G30" s="278">
        <f>COUNTIFS(Data!$BL:$BL, G$88,Data!$AN:$AN,1)</f>
        <v>0</v>
      </c>
      <c r="H30" s="278">
        <f>COUNTIFS(Data!$BL:$BL, H$88,Data!$AN:$AN,1)</f>
        <v>0</v>
      </c>
      <c r="I30" s="278">
        <f>COUNTIFS(Data!$AN:$AN,1, Data!L:L,1)</f>
        <v>0</v>
      </c>
      <c r="J30" s="278">
        <f>COUNTIFS(Data!$BL:$BL, J$88,Data!$AN:$AN,1)</f>
        <v>0</v>
      </c>
      <c r="K30" s="278">
        <f>COUNTIFS(Data!$BL:$BL, K$88,Data!$AN:$AN,1)</f>
        <v>0</v>
      </c>
      <c r="L30" s="278">
        <f>COUNTIFS(Data!$AN:$AN,1, Data!M:M,1)</f>
        <v>2</v>
      </c>
      <c r="M30" s="278">
        <f>COUNTIFS(Data!$BL:$BL, M$88,Data!$AN:$AN,1)</f>
        <v>0</v>
      </c>
      <c r="N30" s="278">
        <f>COUNTIFS(Data!$BL:$BL, N$88,Data!$AN:$AN,1)</f>
        <v>0</v>
      </c>
      <c r="O30" s="278">
        <f>COUNTIFS(Data!$AN:$AN,1, Data!N:N,1)</f>
        <v>0</v>
      </c>
      <c r="P30" s="278">
        <f>COUNTIFS(Data!$BL:$BL, P$88,Data!$AN:$AN,1)</f>
        <v>0</v>
      </c>
      <c r="Q30" s="278">
        <f>COUNTIFS(Data!$BL:$BL, Q$88,Data!$AN:$AN,1)</f>
        <v>0</v>
      </c>
      <c r="R30" s="278">
        <f>COUNTIFS(Data!$AN:$AN,1, Data!O:O,1)</f>
        <v>0</v>
      </c>
      <c r="S30" s="278">
        <f>COUNTIFS(Data!$BL:$BL, S$88,Data!$AN:$AN,1)</f>
        <v>0</v>
      </c>
      <c r="T30" s="278">
        <f>COUNTIFS(Data!$BL:$BL, T$88,Data!$AN:$AN,1)</f>
        <v>0</v>
      </c>
      <c r="U30" s="278">
        <f>COUNTIFS(Data!$AN:$AN,1, Data!P:P,1)</f>
        <v>1</v>
      </c>
      <c r="V30" s="278">
        <f>COUNTIFS(Data!$BL:$BL, V$88,Data!$AN:$AN,1)</f>
        <v>0</v>
      </c>
      <c r="W30" s="278">
        <f>COUNTIFS(Data!$BL:$BL, W$88,Data!$AN:$AN,1)</f>
        <v>0</v>
      </c>
      <c r="X30" s="278">
        <f>COUNTIFS(Data!$AN:$AN,1, Data!Q:Q,1)</f>
        <v>2</v>
      </c>
      <c r="Y30" s="278">
        <f>COUNTIFS(Data!$BL:$BL, Y$88,Data!$AN:$AN,1)</f>
        <v>0</v>
      </c>
      <c r="Z30" s="279">
        <f>COUNTIFS(Data!$BL:$BL, Z$88,Data!$AN:$AN,1)</f>
        <v>0</v>
      </c>
      <c r="AA30" s="28"/>
      <c r="AB30" s="28"/>
    </row>
    <row r="31" spans="1:28" s="28" customFormat="1"/>
    <row r="32" spans="1:28" s="28" customFormat="1"/>
    <row r="33" spans="1:27" s="28" customFormat="1" ht="16" thickBot="1"/>
    <row r="34" spans="1:27" ht="17" thickBot="1">
      <c r="A34" s="28" t="s">
        <v>1438</v>
      </c>
      <c r="B34" s="292" t="s">
        <v>1439</v>
      </c>
      <c r="C34" s="293"/>
      <c r="D34" s="293"/>
      <c r="E34" s="294"/>
      <c r="F34" s="295" t="s">
        <v>18</v>
      </c>
      <c r="G34" s="290"/>
      <c r="H34" s="290"/>
      <c r="I34" s="290" t="s">
        <v>19</v>
      </c>
      <c r="J34" s="290"/>
      <c r="K34" s="290"/>
      <c r="L34" s="290" t="s">
        <v>20</v>
      </c>
      <c r="M34" s="290"/>
      <c r="N34" s="290"/>
      <c r="O34" s="290" t="s">
        <v>21</v>
      </c>
      <c r="P34" s="290"/>
      <c r="Q34" s="290"/>
      <c r="R34" s="290" t="s">
        <v>22</v>
      </c>
      <c r="S34" s="290"/>
      <c r="T34" s="290"/>
      <c r="U34" s="290" t="s">
        <v>23</v>
      </c>
      <c r="V34" s="290"/>
      <c r="W34" s="290"/>
      <c r="X34" s="290" t="s">
        <v>24</v>
      </c>
      <c r="Y34" s="290"/>
      <c r="Z34" s="291"/>
      <c r="AA34" s="28"/>
    </row>
    <row r="35" spans="1:27" ht="16">
      <c r="A35" s="28"/>
      <c r="B35" s="295" t="s">
        <v>1435</v>
      </c>
      <c r="C35" s="290"/>
      <c r="D35" s="290"/>
      <c r="E35" s="290"/>
      <c r="F35" s="283">
        <f>COUNTIFS(Data!$K:$K,1,Data!T:T,1)</f>
        <v>3</v>
      </c>
      <c r="G35" s="284"/>
      <c r="H35" s="284"/>
      <c r="I35" s="284">
        <f>COUNTIFS(Data!$K:$K,1,Data!U:U,1)</f>
        <v>1</v>
      </c>
      <c r="J35" s="284"/>
      <c r="K35" s="284"/>
      <c r="L35" s="284">
        <f>COUNTIFS(Data!$K:$K,1,Data!V:V,1)</f>
        <v>2</v>
      </c>
      <c r="M35" s="284"/>
      <c r="N35" s="284"/>
      <c r="O35" s="284">
        <f>COUNTIFS(Data!$K:$K,1,Data!W:W,1)</f>
        <v>1</v>
      </c>
      <c r="P35" s="284"/>
      <c r="Q35" s="284"/>
      <c r="R35" s="284">
        <f>COUNTIFS(Data!$K:$K,1,Data!X:X,1)</f>
        <v>7</v>
      </c>
      <c r="S35" s="284"/>
      <c r="T35" s="284"/>
      <c r="U35" s="284">
        <f>COUNTIFS(Data!$K:$K,1,Data!Y:Y,1)</f>
        <v>7</v>
      </c>
      <c r="V35" s="284"/>
      <c r="W35" s="284"/>
      <c r="X35" s="296">
        <f>COUNTIFS(Data!$K:$K,1,Data!Z:Z,1)</f>
        <v>11</v>
      </c>
      <c r="Y35" s="296"/>
      <c r="Z35" s="297"/>
      <c r="AA35" s="28"/>
    </row>
    <row r="36" spans="1:27">
      <c r="A36" s="28"/>
      <c r="B36" s="286" t="s">
        <v>1435</v>
      </c>
      <c r="C36" s="287"/>
      <c r="D36" s="287"/>
      <c r="E36" s="287"/>
      <c r="F36" s="273">
        <f>COUNTIFS(Data!$L:$L,1,Data!T:T,1)</f>
        <v>0</v>
      </c>
      <c r="G36" s="274"/>
      <c r="H36" s="274"/>
      <c r="I36" s="274">
        <f>COUNTIFS(Data!$L:$L,1,Data!U:U,1)</f>
        <v>0</v>
      </c>
      <c r="J36" s="274"/>
      <c r="K36" s="274"/>
      <c r="L36" s="274">
        <f>COUNTIFS(Data!$L:$L,1,Data!V:V,1)</f>
        <v>2</v>
      </c>
      <c r="M36" s="274"/>
      <c r="N36" s="274"/>
      <c r="O36" s="274">
        <f>COUNTIFS(Data!$L:$L,1,Data!W:W,1)</f>
        <v>1</v>
      </c>
      <c r="P36" s="274"/>
      <c r="Q36" s="274"/>
      <c r="R36" s="274">
        <f>COUNTIFS(Data!$L:$L,1,Data!X:X,1)</f>
        <v>0</v>
      </c>
      <c r="S36" s="274"/>
      <c r="T36" s="274"/>
      <c r="U36" s="274">
        <f>COUNTIFS(Data!$L:$L,1,Data!Y:Y,1)</f>
        <v>1</v>
      </c>
      <c r="V36" s="274"/>
      <c r="W36" s="274"/>
      <c r="X36" s="276">
        <f>COUNTIFS(Data!$L:$L,1,Data!Z:Z,1)</f>
        <v>7</v>
      </c>
      <c r="Y36" s="276"/>
      <c r="Z36" s="277"/>
      <c r="AA36" s="28"/>
    </row>
    <row r="37" spans="1:27" ht="16">
      <c r="A37" s="28"/>
      <c r="B37" s="286" t="s">
        <v>1436</v>
      </c>
      <c r="C37" s="287"/>
      <c r="D37" s="287"/>
      <c r="E37" s="287"/>
      <c r="F37" s="282">
        <f>COUNTIFS(Data!$M:$M,1,Data!T:T,1)</f>
        <v>19</v>
      </c>
      <c r="G37" s="275"/>
      <c r="H37" s="275"/>
      <c r="I37" s="274">
        <f>COUNTIFS(Data!$M:$M,1,Data!U:U,1)</f>
        <v>8</v>
      </c>
      <c r="J37" s="274"/>
      <c r="K37" s="274"/>
      <c r="L37" s="274">
        <f>COUNTIFS(Data!$M:$M,1,Data!V:V,1)</f>
        <v>3</v>
      </c>
      <c r="M37" s="274"/>
      <c r="N37" s="274"/>
      <c r="O37" s="275">
        <f>COUNTIFS(Data!$M:$M,1,Data!W:W,1)</f>
        <v>16</v>
      </c>
      <c r="P37" s="275"/>
      <c r="Q37" s="275"/>
      <c r="R37" s="274">
        <f>COUNTIFS(Data!$M:$M,1,Data!X:X,1)</f>
        <v>17</v>
      </c>
      <c r="S37" s="274"/>
      <c r="T37" s="274"/>
      <c r="U37" s="274">
        <f>COUNTIFS(Data!$M:$M,1,Data!Y:Y,1)</f>
        <v>7</v>
      </c>
      <c r="V37" s="274"/>
      <c r="W37" s="274"/>
      <c r="X37" s="275">
        <f>COUNTIFS(Data!$M:$M,1,Data!Z:Z,1)</f>
        <v>36</v>
      </c>
      <c r="Y37" s="275"/>
      <c r="Z37" s="285"/>
      <c r="AA37" s="28"/>
    </row>
    <row r="38" spans="1:27">
      <c r="A38" s="28"/>
      <c r="B38" s="286" t="s">
        <v>1437</v>
      </c>
      <c r="C38" s="287"/>
      <c r="D38" s="287"/>
      <c r="E38" s="287"/>
      <c r="F38" s="273">
        <f>COUNTIFS(Data!$N:$N,1,Data!T:T,1)</f>
        <v>2</v>
      </c>
      <c r="G38" s="274"/>
      <c r="H38" s="274"/>
      <c r="I38" s="274">
        <f>COUNTIFS(Data!$N:$N,1,Data!U:U,1)</f>
        <v>0</v>
      </c>
      <c r="J38" s="274"/>
      <c r="K38" s="274"/>
      <c r="L38" s="274">
        <f>COUNTIFS(Data!$N:$N,1,Data!V:V,1)</f>
        <v>3</v>
      </c>
      <c r="M38" s="274"/>
      <c r="N38" s="274"/>
      <c r="O38" s="274">
        <f>COUNTIFS(Data!$N:$N,1,Data!W:W,1)</f>
        <v>2</v>
      </c>
      <c r="P38" s="274"/>
      <c r="Q38" s="274"/>
      <c r="R38" s="274">
        <f>COUNTIFS(Data!$N:$N,1,Data!X:X,1)</f>
        <v>1</v>
      </c>
      <c r="S38" s="274"/>
      <c r="T38" s="274"/>
      <c r="U38" s="274">
        <f>COUNTIFS(Data!$N:$N,1,Data!Y:Y,1)</f>
        <v>5</v>
      </c>
      <c r="V38" s="274"/>
      <c r="W38" s="274"/>
      <c r="X38" s="274">
        <f>COUNTIFS(Data!$N:$N,1,Data!Z:Z,1)</f>
        <v>11</v>
      </c>
      <c r="Y38" s="274"/>
      <c r="Z38" s="280"/>
      <c r="AA38" s="28"/>
    </row>
    <row r="39" spans="1:27" ht="16">
      <c r="A39" s="28"/>
      <c r="B39" s="286" t="s">
        <v>14</v>
      </c>
      <c r="C39" s="287"/>
      <c r="D39" s="287"/>
      <c r="E39" s="287"/>
      <c r="F39" s="273">
        <f>COUNTIFS(Data!$O:$O,1,Data!T:T,1)</f>
        <v>1</v>
      </c>
      <c r="G39" s="274"/>
      <c r="H39" s="274"/>
      <c r="I39" s="274">
        <f>COUNTIFS(Data!$O:$O,1,Data!U:U,1)</f>
        <v>2</v>
      </c>
      <c r="J39" s="274"/>
      <c r="K39" s="274"/>
      <c r="L39" s="274">
        <f>COUNTIFS(Data!$O:$O,1,Data!V:V,1)</f>
        <v>0</v>
      </c>
      <c r="M39" s="274"/>
      <c r="N39" s="274"/>
      <c r="O39" s="275">
        <f>COUNTIFS(Data!$O:$O,1,Data!W:W,1)</f>
        <v>22</v>
      </c>
      <c r="P39" s="275"/>
      <c r="Q39" s="275"/>
      <c r="R39" s="275">
        <f>COUNTIFS(Data!$O:$O,1,Data!X:X,1)</f>
        <v>44</v>
      </c>
      <c r="S39" s="275"/>
      <c r="T39" s="275"/>
      <c r="U39" s="274">
        <f>COUNTIFS(Data!$O:$O,1,Data!Y:Y,1)</f>
        <v>1</v>
      </c>
      <c r="V39" s="274"/>
      <c r="W39" s="274"/>
      <c r="X39" s="276">
        <f>COUNTIFS(Data!$O:$O,1,Data!Z:Z,1)</f>
        <v>32</v>
      </c>
      <c r="Y39" s="276"/>
      <c r="Z39" s="277"/>
      <c r="AA39" s="28"/>
    </row>
    <row r="40" spans="1:27" ht="16">
      <c r="A40" s="28"/>
      <c r="B40" s="286" t="s">
        <v>15</v>
      </c>
      <c r="C40" s="287"/>
      <c r="D40" s="287"/>
      <c r="E40" s="287"/>
      <c r="F40" s="273">
        <f>COUNTIFS(Data!$P:$P,1,Data!T:T,1)</f>
        <v>2</v>
      </c>
      <c r="G40" s="274"/>
      <c r="H40" s="274"/>
      <c r="I40" s="274">
        <f>COUNTIFS(Data!$P:$P,1,Data!U:U,1)</f>
        <v>0</v>
      </c>
      <c r="J40" s="274"/>
      <c r="K40" s="274"/>
      <c r="L40" s="274">
        <f>COUNTIFS(Data!$P:$P,1,Data!V:V,1)</f>
        <v>0</v>
      </c>
      <c r="M40" s="274"/>
      <c r="N40" s="274"/>
      <c r="O40" s="274">
        <f>COUNTIFS(Data!$P:$P,1,Data!W:W,1)</f>
        <v>1</v>
      </c>
      <c r="P40" s="274"/>
      <c r="Q40" s="274"/>
      <c r="R40" s="275">
        <f>COUNTIFS(Data!$P:$P,1,Data!X:X,1)</f>
        <v>43</v>
      </c>
      <c r="S40" s="275"/>
      <c r="T40" s="275"/>
      <c r="U40" s="274">
        <f>COUNTIFS(Data!$P:$P,1,Data!Y:Y,1)</f>
        <v>1</v>
      </c>
      <c r="V40" s="274"/>
      <c r="W40" s="274"/>
      <c r="X40" s="274">
        <f>COUNTIFS(Data!$P:$P,1,Data!Z:Z,1)</f>
        <v>0</v>
      </c>
      <c r="Y40" s="274"/>
      <c r="Z40" s="280"/>
      <c r="AA40" s="28"/>
    </row>
    <row r="41" spans="1:27" ht="16" thickBot="1">
      <c r="A41" s="28"/>
      <c r="B41" s="288" t="s">
        <v>16</v>
      </c>
      <c r="C41" s="289"/>
      <c r="D41" s="289"/>
      <c r="E41" s="289"/>
      <c r="F41" s="281">
        <f>COUNTIFS(Data!$Q:$Q,1,Data!T:T,1)</f>
        <v>1</v>
      </c>
      <c r="G41" s="278"/>
      <c r="H41" s="278"/>
      <c r="I41" s="278">
        <f>COUNTIFS(Data!$Q:$Q,1,Data!U:U,1)</f>
        <v>0</v>
      </c>
      <c r="J41" s="278"/>
      <c r="K41" s="278"/>
      <c r="L41" s="278">
        <f>COUNTIFS(Data!$Q:$Q,1,Data!V:V,1)</f>
        <v>0</v>
      </c>
      <c r="M41" s="278"/>
      <c r="N41" s="278"/>
      <c r="O41" s="278">
        <f>COUNTIFS(Data!$Q:$Q,1,Data!W:W,1)</f>
        <v>0</v>
      </c>
      <c r="P41" s="278"/>
      <c r="Q41" s="278"/>
      <c r="R41" s="278">
        <f>COUNTIFS(Data!$Q:$Q,1,Data!X:X,1)</f>
        <v>0</v>
      </c>
      <c r="S41" s="278"/>
      <c r="T41" s="278"/>
      <c r="U41" s="278">
        <f>COUNTIFS(Data!$Q:$Q,1,Data!Y:Y,1)</f>
        <v>0</v>
      </c>
      <c r="V41" s="278"/>
      <c r="W41" s="278"/>
      <c r="X41" s="278">
        <f>COUNTIFS(Data!$Q:$Q,1,Data!Z:Z,1)</f>
        <v>4</v>
      </c>
      <c r="Y41" s="278"/>
      <c r="Z41" s="279"/>
      <c r="AA41" s="28"/>
    </row>
    <row r="42" spans="1:27" s="28" customFormat="1" ht="15" customHeight="1"/>
    <row r="43" spans="1:27" s="28" customFormat="1"/>
    <row r="44" spans="1:27" s="28" customFormat="1"/>
  </sheetData>
  <mergeCells count="272">
    <mergeCell ref="O2:Q2"/>
    <mergeCell ref="B2:E2"/>
    <mergeCell ref="F2:H2"/>
    <mergeCell ref="I2:K2"/>
    <mergeCell ref="L2:N2"/>
    <mergeCell ref="U2:W2"/>
    <mergeCell ref="X2:Z2"/>
    <mergeCell ref="O14:Q14"/>
    <mergeCell ref="R12:T12"/>
    <mergeCell ref="R13:T13"/>
    <mergeCell ref="O12:Q12"/>
    <mergeCell ref="R10:T10"/>
    <mergeCell ref="R11:T11"/>
    <mergeCell ref="O10:Q10"/>
    <mergeCell ref="R8:T8"/>
    <mergeCell ref="R9:T9"/>
    <mergeCell ref="O8:Q8"/>
    <mergeCell ref="R6:T6"/>
    <mergeCell ref="R7:T7"/>
    <mergeCell ref="O6:Q6"/>
    <mergeCell ref="R4:T4"/>
    <mergeCell ref="R5:T5"/>
    <mergeCell ref="O4:Q4"/>
    <mergeCell ref="R2:T2"/>
    <mergeCell ref="R3:T3"/>
    <mergeCell ref="U3:W3"/>
    <mergeCell ref="X3:Z3"/>
    <mergeCell ref="B4:E4"/>
    <mergeCell ref="F4:H4"/>
    <mergeCell ref="I4:K4"/>
    <mergeCell ref="L4:N4"/>
    <mergeCell ref="U4:W4"/>
    <mergeCell ref="X4:Z4"/>
    <mergeCell ref="B3:E3"/>
    <mergeCell ref="F3:H3"/>
    <mergeCell ref="I3:K3"/>
    <mergeCell ref="L3:N3"/>
    <mergeCell ref="O3:Q3"/>
    <mergeCell ref="U5:W5"/>
    <mergeCell ref="X5:Z5"/>
    <mergeCell ref="B6:E6"/>
    <mergeCell ref="F6:H6"/>
    <mergeCell ref="I6:K6"/>
    <mergeCell ref="L6:N6"/>
    <mergeCell ref="U6:W6"/>
    <mergeCell ref="X6:Z6"/>
    <mergeCell ref="B5:E5"/>
    <mergeCell ref="F5:H5"/>
    <mergeCell ref="I5:K5"/>
    <mergeCell ref="L5:N5"/>
    <mergeCell ref="O5:Q5"/>
    <mergeCell ref="U7:W7"/>
    <mergeCell ref="X7:Z7"/>
    <mergeCell ref="B8:E8"/>
    <mergeCell ref="F8:H8"/>
    <mergeCell ref="I8:K8"/>
    <mergeCell ref="L8:N8"/>
    <mergeCell ref="U8:W8"/>
    <mergeCell ref="X8:Z8"/>
    <mergeCell ref="B7:E7"/>
    <mergeCell ref="F7:H7"/>
    <mergeCell ref="I7:K7"/>
    <mergeCell ref="L7:N7"/>
    <mergeCell ref="O7:Q7"/>
    <mergeCell ref="U9:W9"/>
    <mergeCell ref="X9:Z9"/>
    <mergeCell ref="B10:E10"/>
    <mergeCell ref="F10:H10"/>
    <mergeCell ref="I10:K10"/>
    <mergeCell ref="L10:N10"/>
    <mergeCell ref="U10:W10"/>
    <mergeCell ref="X10:Z10"/>
    <mergeCell ref="B9:E9"/>
    <mergeCell ref="F9:H9"/>
    <mergeCell ref="I9:K9"/>
    <mergeCell ref="L9:N9"/>
    <mergeCell ref="O9:Q9"/>
    <mergeCell ref="U11:W11"/>
    <mergeCell ref="X11:Z11"/>
    <mergeCell ref="B12:E12"/>
    <mergeCell ref="F12:H12"/>
    <mergeCell ref="I12:K12"/>
    <mergeCell ref="L12:N12"/>
    <mergeCell ref="U12:W12"/>
    <mergeCell ref="X12:Z12"/>
    <mergeCell ref="B11:E11"/>
    <mergeCell ref="F11:H11"/>
    <mergeCell ref="I11:K11"/>
    <mergeCell ref="L11:N11"/>
    <mergeCell ref="O11:Q11"/>
    <mergeCell ref="U13:W13"/>
    <mergeCell ref="X13:Z13"/>
    <mergeCell ref="B14:E14"/>
    <mergeCell ref="F14:H14"/>
    <mergeCell ref="I14:K14"/>
    <mergeCell ref="L14:N14"/>
    <mergeCell ref="U14:W14"/>
    <mergeCell ref="X14:Z14"/>
    <mergeCell ref="B13:E13"/>
    <mergeCell ref="F13:H13"/>
    <mergeCell ref="I13:K13"/>
    <mergeCell ref="L13:N13"/>
    <mergeCell ref="O13:Q13"/>
    <mergeCell ref="R14:T14"/>
    <mergeCell ref="B28:E28"/>
    <mergeCell ref="B29:E29"/>
    <mergeCell ref="B30:E30"/>
    <mergeCell ref="B19:E19"/>
    <mergeCell ref="B20:E20"/>
    <mergeCell ref="B21:E21"/>
    <mergeCell ref="B22:E22"/>
    <mergeCell ref="B23:E23"/>
    <mergeCell ref="B24:E24"/>
    <mergeCell ref="B18:E18"/>
    <mergeCell ref="F18:H18"/>
    <mergeCell ref="I18:K18"/>
    <mergeCell ref="L18:N18"/>
    <mergeCell ref="O18:Q18"/>
    <mergeCell ref="R18:T18"/>
    <mergeCell ref="B25:E25"/>
    <mergeCell ref="B26:E26"/>
    <mergeCell ref="B27:E27"/>
    <mergeCell ref="L23:N23"/>
    <mergeCell ref="O23:Q23"/>
    <mergeCell ref="R23:T23"/>
    <mergeCell ref="L24:N24"/>
    <mergeCell ref="O24:Q24"/>
    <mergeCell ref="R24:T24"/>
    <mergeCell ref="L27:N27"/>
    <mergeCell ref="O27:Q27"/>
    <mergeCell ref="R27:T27"/>
    <mergeCell ref="U18:W18"/>
    <mergeCell ref="X18:Z18"/>
    <mergeCell ref="F19:H19"/>
    <mergeCell ref="F20:H20"/>
    <mergeCell ref="F21:H21"/>
    <mergeCell ref="F22:H22"/>
    <mergeCell ref="R19:T19"/>
    <mergeCell ref="U19:W19"/>
    <mergeCell ref="X19:Z19"/>
    <mergeCell ref="R20:T20"/>
    <mergeCell ref="L19:N19"/>
    <mergeCell ref="O19:Q19"/>
    <mergeCell ref="L20:N20"/>
    <mergeCell ref="O20:Q20"/>
    <mergeCell ref="L22:N22"/>
    <mergeCell ref="O22:Q22"/>
    <mergeCell ref="R22:T22"/>
    <mergeCell ref="U22:W22"/>
    <mergeCell ref="X22:Z22"/>
    <mergeCell ref="F29:H29"/>
    <mergeCell ref="F30:H30"/>
    <mergeCell ref="I19:K19"/>
    <mergeCell ref="I20:K20"/>
    <mergeCell ref="I21:K21"/>
    <mergeCell ref="I22:K22"/>
    <mergeCell ref="I23:K23"/>
    <mergeCell ref="I24:K24"/>
    <mergeCell ref="I25:K25"/>
    <mergeCell ref="I26:K26"/>
    <mergeCell ref="F23:H23"/>
    <mergeCell ref="F24:H24"/>
    <mergeCell ref="F25:H25"/>
    <mergeCell ref="F26:H26"/>
    <mergeCell ref="F27:H27"/>
    <mergeCell ref="F28:H28"/>
    <mergeCell ref="I27:K27"/>
    <mergeCell ref="I28:K28"/>
    <mergeCell ref="I29:K29"/>
    <mergeCell ref="I30:K30"/>
    <mergeCell ref="U23:W23"/>
    <mergeCell ref="X23:Z23"/>
    <mergeCell ref="U20:W20"/>
    <mergeCell ref="X20:Z20"/>
    <mergeCell ref="L21:N21"/>
    <mergeCell ref="O21:Q21"/>
    <mergeCell ref="R21:T21"/>
    <mergeCell ref="U21:W21"/>
    <mergeCell ref="X21:Z21"/>
    <mergeCell ref="U24:W24"/>
    <mergeCell ref="X24:Z24"/>
    <mergeCell ref="L25:N25"/>
    <mergeCell ref="O25:Q25"/>
    <mergeCell ref="R25:T25"/>
    <mergeCell ref="U25:W25"/>
    <mergeCell ref="X25:Z25"/>
    <mergeCell ref="L26:N26"/>
    <mergeCell ref="O26:Q26"/>
    <mergeCell ref="R26:T26"/>
    <mergeCell ref="U26:W26"/>
    <mergeCell ref="X26:Z26"/>
    <mergeCell ref="U27:W27"/>
    <mergeCell ref="X27:Z27"/>
    <mergeCell ref="L30:N30"/>
    <mergeCell ref="O30:Q30"/>
    <mergeCell ref="R30:T30"/>
    <mergeCell ref="U30:W30"/>
    <mergeCell ref="X30:Z30"/>
    <mergeCell ref="L28:N28"/>
    <mergeCell ref="O28:Q28"/>
    <mergeCell ref="R28:T28"/>
    <mergeCell ref="U28:W28"/>
    <mergeCell ref="X28:Z28"/>
    <mergeCell ref="L29:N29"/>
    <mergeCell ref="O29:Q29"/>
    <mergeCell ref="R29:T29"/>
    <mergeCell ref="U29:W29"/>
    <mergeCell ref="X29:Z29"/>
    <mergeCell ref="B39:E39"/>
    <mergeCell ref="B40:E40"/>
    <mergeCell ref="B41:E41"/>
    <mergeCell ref="X34:Z34"/>
    <mergeCell ref="B34:E34"/>
    <mergeCell ref="B35:E35"/>
    <mergeCell ref="B36:E36"/>
    <mergeCell ref="B37:E37"/>
    <mergeCell ref="B38:E38"/>
    <mergeCell ref="L35:N35"/>
    <mergeCell ref="O35:Q35"/>
    <mergeCell ref="R35:T35"/>
    <mergeCell ref="F34:H34"/>
    <mergeCell ref="I34:K34"/>
    <mergeCell ref="L34:N34"/>
    <mergeCell ref="O34:Q34"/>
    <mergeCell ref="R34:T34"/>
    <mergeCell ref="U34:W34"/>
    <mergeCell ref="U35:W35"/>
    <mergeCell ref="X35:Z35"/>
    <mergeCell ref="F36:H36"/>
    <mergeCell ref="I36:K36"/>
    <mergeCell ref="L36:N36"/>
    <mergeCell ref="O36:Q36"/>
    <mergeCell ref="R36:T36"/>
    <mergeCell ref="U36:W36"/>
    <mergeCell ref="X36:Z36"/>
    <mergeCell ref="F35:H35"/>
    <mergeCell ref="I35:K35"/>
    <mergeCell ref="L37:N37"/>
    <mergeCell ref="O37:Q37"/>
    <mergeCell ref="R37:T37"/>
    <mergeCell ref="U37:W37"/>
    <mergeCell ref="X37:Z37"/>
    <mergeCell ref="F38:H38"/>
    <mergeCell ref="I38:K38"/>
    <mergeCell ref="L38:N38"/>
    <mergeCell ref="O38:Q38"/>
    <mergeCell ref="R38:T38"/>
    <mergeCell ref="F37:H37"/>
    <mergeCell ref="I37:K37"/>
    <mergeCell ref="U38:W38"/>
    <mergeCell ref="X38:Z38"/>
    <mergeCell ref="F39:H39"/>
    <mergeCell ref="I39:K39"/>
    <mergeCell ref="L39:N39"/>
    <mergeCell ref="O39:Q39"/>
    <mergeCell ref="R39:T39"/>
    <mergeCell ref="U39:W39"/>
    <mergeCell ref="X39:Z39"/>
    <mergeCell ref="U41:W41"/>
    <mergeCell ref="X41:Z41"/>
    <mergeCell ref="L40:N40"/>
    <mergeCell ref="O40:Q40"/>
    <mergeCell ref="R40:T40"/>
    <mergeCell ref="U40:W40"/>
    <mergeCell ref="X40:Z40"/>
    <mergeCell ref="F41:H41"/>
    <mergeCell ref="I41:K41"/>
    <mergeCell ref="L41:N41"/>
    <mergeCell ref="O41:Q41"/>
    <mergeCell ref="R41:T41"/>
    <mergeCell ref="F40:H40"/>
    <mergeCell ref="I40:K40"/>
  </mergeCells>
  <phoneticPr fontId="12" type="noConversion"/>
  <conditionalFormatting sqref="F3:Z14">
    <cfRule type="colorScale" priority="3">
      <colorScale>
        <cfvo type="min"/>
        <cfvo type="percentile" val="50"/>
        <cfvo type="max"/>
        <color rgb="FF63BE7B"/>
        <color rgb="FFFFEB84"/>
        <color rgb="FFF8696B"/>
      </colorScale>
    </cfRule>
  </conditionalFormatting>
  <conditionalFormatting sqref="F19:Z30">
    <cfRule type="colorScale" priority="2">
      <colorScale>
        <cfvo type="min"/>
        <cfvo type="percentile" val="50"/>
        <cfvo type="max"/>
        <color rgb="FF63BE7B"/>
        <color rgb="FFFFEB84"/>
        <color rgb="FFF8696B"/>
      </colorScale>
    </cfRule>
  </conditionalFormatting>
  <conditionalFormatting sqref="F35:Z41">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5B066-FBC0-4CE8-8878-7999F285E148}">
  <sheetPr codeName="Sheet7"/>
  <dimension ref="A1:U25"/>
  <sheetViews>
    <sheetView workbookViewId="0">
      <selection activeCell="E15" sqref="E15"/>
    </sheetView>
  </sheetViews>
  <sheetFormatPr baseColWidth="10" defaultColWidth="8.83203125" defaultRowHeight="15"/>
  <cols>
    <col min="1" max="1" width="23.6640625" bestFit="1" customWidth="1"/>
    <col min="2" max="2" width="15" bestFit="1" customWidth="1"/>
    <col min="3" max="3" width="13.6640625" bestFit="1" customWidth="1"/>
    <col min="4" max="4" width="13.6640625" hidden="1" customWidth="1"/>
    <col min="5" max="5" width="15.1640625" customWidth="1"/>
    <col min="6" max="6" width="13.83203125" bestFit="1" customWidth="1"/>
    <col min="7" max="7" width="13.83203125" hidden="1" customWidth="1"/>
    <col min="8" max="8" width="15" customWidth="1"/>
    <col min="9" max="9" width="17" bestFit="1" customWidth="1"/>
    <col min="10" max="10" width="17" customWidth="1"/>
    <col min="11" max="11" width="15.6640625" bestFit="1" customWidth="1"/>
    <col min="12" max="12" width="15.6640625" customWidth="1"/>
    <col min="13" max="13" width="14.6640625" bestFit="1" customWidth="1"/>
    <col min="14" max="14" width="17.6640625" bestFit="1" customWidth="1"/>
    <col min="15" max="15" width="21.83203125" bestFit="1" customWidth="1"/>
  </cols>
  <sheetData>
    <row r="1" spans="1:21">
      <c r="A1" s="124" t="s">
        <v>1440</v>
      </c>
      <c r="B1" s="125" t="s">
        <v>1441</v>
      </c>
      <c r="C1" s="125" t="s">
        <v>1442</v>
      </c>
      <c r="D1" s="125" t="s">
        <v>1443</v>
      </c>
      <c r="E1" s="125" t="s">
        <v>1444</v>
      </c>
      <c r="F1" s="125" t="s">
        <v>1445</v>
      </c>
      <c r="G1" s="130" t="s">
        <v>1446</v>
      </c>
      <c r="H1" s="130" t="s">
        <v>1447</v>
      </c>
      <c r="I1" s="132" t="s">
        <v>1448</v>
      </c>
      <c r="J1" s="131" t="s">
        <v>1449</v>
      </c>
      <c r="K1" s="125" t="s">
        <v>1450</v>
      </c>
      <c r="L1" s="125" t="s">
        <v>1451</v>
      </c>
      <c r="M1" s="126" t="s">
        <v>1452</v>
      </c>
      <c r="N1" s="152" t="s">
        <v>1453</v>
      </c>
      <c r="O1" s="20" t="s">
        <v>1454</v>
      </c>
      <c r="P1">
        <v>2</v>
      </c>
    </row>
    <row r="2" spans="1:21">
      <c r="A2" s="127" t="s">
        <v>1455</v>
      </c>
      <c r="B2" s="127">
        <v>6</v>
      </c>
      <c r="C2" s="127">
        <v>8</v>
      </c>
      <c r="D2" s="127"/>
      <c r="E2" s="127">
        <f>COUNTIFS(Data!BQ2:BQ163, "0", Data!C2:C163, "Attack", Data!AL2:AL163, "1")</f>
        <v>3</v>
      </c>
      <c r="F2" s="127">
        <f>COUNTIFS(Data!BQ2:BQ163, "&lt;2", Data!C2:C163, "Attack", Data!AL2:AL163, "1")</f>
        <v>4</v>
      </c>
      <c r="G2" s="127">
        <f>COUNTIFS(Data!BQ2:BQ163, "&lt;"&amp;$P$1, Data!C2:C163, "Attack", Data!AL2:AL163, "1")</f>
        <v>4</v>
      </c>
      <c r="H2" s="123">
        <f>(B2-E2)+(C2-F2)</f>
        <v>7</v>
      </c>
      <c r="I2" s="133" t="s">
        <v>1456</v>
      </c>
      <c r="J2" s="127">
        <f>COUNTIFS(Data!BQ2:BQ163, $P$1, Data!C2:C163, "Attack", Data!AL2:AL163, "1")</f>
        <v>1</v>
      </c>
      <c r="K2" s="127">
        <f>COUNTIFS(Data!C2:C163, "Attack", Data!AL2:AL163, "1")</f>
        <v>6</v>
      </c>
      <c r="L2" s="127">
        <f>F2+J2</f>
        <v>5</v>
      </c>
      <c r="M2" s="123">
        <f>K2-L2</f>
        <v>1</v>
      </c>
      <c r="N2" s="29" t="str" cm="1">
        <f t="array" ref="N2">_xlfn.IFS(K2&lt;&gt;L2,"RESOLVE COUNTING",C2&lt;&gt;K2,"UPDATE GRAPHIC", AND(C2=K2, K2=L2), "No Change")</f>
        <v>RESOLVE COUNTING</v>
      </c>
    </row>
    <row r="3" spans="1:21">
      <c r="A3" s="128" t="s">
        <v>1457</v>
      </c>
      <c r="B3" s="128">
        <v>18</v>
      </c>
      <c r="C3" s="128">
        <v>29</v>
      </c>
      <c r="D3" s="128"/>
      <c r="E3" s="128">
        <f>COUNTIFS(Data!BQ2:BQ163, "0", Data!C2:C163, "Attack",  Data!O2:O163, "1")</f>
        <v>11</v>
      </c>
      <c r="F3" s="128">
        <f>COUNTIFS(Data!BQ2:BQ163, "&lt;2", Data!C2:C163, "Attack",  Data!O2:O163, "1")</f>
        <v>21</v>
      </c>
      <c r="G3" s="127">
        <f>COUNTIFS(Data!BQ2:BQ163, "&lt;"&amp;$P$1, Data!C2:C163, "Attack",  Data!O2:O163, "1")</f>
        <v>21</v>
      </c>
      <c r="H3" s="123">
        <f t="shared" ref="H3:H14" si="0">(B3-E3)+(C3-F3)</f>
        <v>15</v>
      </c>
      <c r="I3" s="134" t="s">
        <v>1458</v>
      </c>
      <c r="J3" s="128">
        <f>COUNTIFS(Data!BQ2:BQ163, $P$1, Data!C2:C163, "Attack",  Data!O2:O163, "1")</f>
        <v>2</v>
      </c>
      <c r="K3" s="128">
        <f>COUNTIFS(Data!C2:C163, "Attack",  Data!O2:O163, "1")</f>
        <v>41</v>
      </c>
      <c r="L3" s="127">
        <f t="shared" ref="L3:L14" si="1">F3+J3</f>
        <v>23</v>
      </c>
      <c r="M3" s="122">
        <f t="shared" ref="M3:M14" si="2">K3-L3</f>
        <v>18</v>
      </c>
      <c r="N3" s="29" t="str" cm="1">
        <f t="array" ref="N3">_xlfn.IFS(K3&lt;&gt;L3,"RESOLVE COUNTING",C3&lt;&gt;K3,"UPDATE GRAPHIC", AND(C3=K3, K3=L3), "No Change")</f>
        <v>RESOLVE COUNTING</v>
      </c>
    </row>
    <row r="4" spans="1:21">
      <c r="A4" s="128" t="s">
        <v>1459</v>
      </c>
      <c r="B4" s="128">
        <v>10</v>
      </c>
      <c r="C4" s="128">
        <v>9</v>
      </c>
      <c r="D4" s="128"/>
      <c r="E4" s="128">
        <f>COUNTIFS(Data!BQ2:BQ163, "0", Data!C2:C163, "Attack",  Data!W2:W163, "1",  Data!AD2:AD163, "0")</f>
        <v>4</v>
      </c>
      <c r="F4" s="128">
        <f>COUNTIFS(Data!BQ2:BQ163, "&lt;2", Data!C2:C163, "Attack",  Data!W2:W163, "1",  Data!AD2:AD163, "0")</f>
        <v>7</v>
      </c>
      <c r="G4" s="127">
        <f>COUNTIFS(Data!BQ2:BQ163, "&lt;"&amp;$P$1, Data!C2:C163, "Attack",  Data!W2:W163, "1",  Data!AD2:AD163, "0")</f>
        <v>7</v>
      </c>
      <c r="H4" s="123">
        <f t="shared" si="0"/>
        <v>8</v>
      </c>
      <c r="I4" s="134" t="s">
        <v>1460</v>
      </c>
      <c r="J4" s="128">
        <f>COUNTIFS(Data!BQ2:BQ163, $P$1, Data!C2:C163, "Attack",  Data!W2:W163, "1",  Data!AD2:AD163, "0")</f>
        <v>2</v>
      </c>
      <c r="K4" s="128">
        <f>COUNTIFS(Data!C2:C163, "Attack",  Data!W2:W163, "1",  Data!AD2:AD163, "0")</f>
        <v>16</v>
      </c>
      <c r="L4" s="127">
        <f t="shared" si="1"/>
        <v>9</v>
      </c>
      <c r="M4" s="122">
        <f t="shared" si="2"/>
        <v>7</v>
      </c>
      <c r="N4" s="29" t="str" cm="1">
        <f t="array" ref="N4">_xlfn.IFS(K4&lt;&gt;L4,"RESOLVE COUNTING",C4&lt;&gt;K4,"UPDATE GRAPHIC", AND(C4=K4, K4=L4), "No Change")</f>
        <v>RESOLVE COUNTING</v>
      </c>
    </row>
    <row r="5" spans="1:21">
      <c r="A5" s="128" t="s">
        <v>26</v>
      </c>
      <c r="B5" s="128">
        <v>9</v>
      </c>
      <c r="C5" s="128">
        <v>10</v>
      </c>
      <c r="D5" s="128"/>
      <c r="E5" s="128">
        <f>COUNTIFS(Data!BQ2:BQ163, "0", Data!C2:C163, "Attack", Data!AC2:AC163, "1")</f>
        <v>5</v>
      </c>
      <c r="F5" s="128">
        <f>COUNTIFS(Data!BQ2:BQ163, "&lt;2", Data!C2:C163, "Attack", Data!AC2:AC163, "1")</f>
        <v>7</v>
      </c>
      <c r="G5" s="127">
        <f>COUNTIFS(Data!BQ2:BQ163, "&lt;"&amp;$P$1, Data!C2:C163, "Attack", Data!AC2:AC163, "1")</f>
        <v>7</v>
      </c>
      <c r="H5" s="123">
        <f t="shared" si="0"/>
        <v>7</v>
      </c>
      <c r="I5" s="134" t="s">
        <v>1461</v>
      </c>
      <c r="J5" s="128">
        <f>COUNTIFS(Data!BQ2:BQ163, $P$1, Data!C2:C163, "Attack", Data!AC2:AC163, "1")</f>
        <v>0</v>
      </c>
      <c r="K5" s="128">
        <f>COUNTIFS(Data!C2:C163, "Attack", Data!AC2:AC163, "1")</f>
        <v>16</v>
      </c>
      <c r="L5" s="127">
        <f t="shared" si="1"/>
        <v>7</v>
      </c>
      <c r="M5" s="122">
        <f t="shared" si="2"/>
        <v>9</v>
      </c>
      <c r="N5" s="29" t="str" cm="1">
        <f t="array" ref="N5">_xlfn.IFS(K5&lt;&gt;L5,"RESOLVE COUNTING",C5&lt;&gt;K5,"UPDATE GRAPHIC", AND(C5=K5, K5=L5), "No Change")</f>
        <v>RESOLVE COUNTING</v>
      </c>
    </row>
    <row r="6" spans="1:21">
      <c r="A6" s="128" t="s">
        <v>1462</v>
      </c>
      <c r="B6" s="128">
        <v>24</v>
      </c>
      <c r="C6" s="128">
        <v>28</v>
      </c>
      <c r="D6" s="128"/>
      <c r="E6" s="129">
        <f>COUNTIFS(Data!BQ2:BQ163, "0", Data!C2:C163, "Attack", Data!BP2:BP163, "&gt;0")</f>
        <v>19</v>
      </c>
      <c r="F6" s="128">
        <f>COUNTIFS(Data!BQ2:BQ163, "&lt;2", Data!C2:C163, "Attack", Data!BP2:BP163, "&gt;0")</f>
        <v>20</v>
      </c>
      <c r="G6" s="127">
        <f>COUNTIFS(Data!BQ2:BQ163, "&lt;"&amp;$P$1, Data!C2:C163, "Attack", Data!BP2:BP163, "&gt;0")</f>
        <v>20</v>
      </c>
      <c r="H6" s="123">
        <f t="shared" si="0"/>
        <v>13</v>
      </c>
      <c r="I6" s="134" t="s">
        <v>1463</v>
      </c>
      <c r="J6" s="128">
        <f>COUNTIFS(Data!BQ2:BQ163, $P$1, Data!C2:C163, "Attack", Data!BP2:BP163, "&gt;0")</f>
        <v>0</v>
      </c>
      <c r="K6" s="128">
        <f>COUNTIFS( Data!C2:C163, "Attack", Data!BP2:BP163, "&gt;0")</f>
        <v>25</v>
      </c>
      <c r="L6" s="127">
        <f t="shared" si="1"/>
        <v>20</v>
      </c>
      <c r="M6" s="122">
        <f t="shared" si="2"/>
        <v>5</v>
      </c>
      <c r="N6" s="29" t="str" cm="1">
        <f t="array" ref="N6">_xlfn.IFS(K6&lt;&gt;L6,"RESOLVE COUNTING",C6&lt;&gt;K6,"UPDATE GRAPHIC", AND(C6=K6, K6=L6), "No Change")</f>
        <v>RESOLVE COUNTING</v>
      </c>
    </row>
    <row r="7" spans="1:21">
      <c r="A7" s="128" t="s">
        <v>1464</v>
      </c>
      <c r="B7" s="128">
        <v>23</v>
      </c>
      <c r="C7" s="128">
        <v>25</v>
      </c>
      <c r="D7" s="128"/>
      <c r="E7" s="128">
        <f>COUNTIFS(Data!BQ2:BQ163, "0", Data!C2:C163, "Attack", Data!P2:P163, "1")</f>
        <v>17</v>
      </c>
      <c r="F7" s="128">
        <f>COUNTIFS(Data!BQ2:BQ163, "&lt;2", Data!C2:C163, "Attack", Data!P2:P163, "1")</f>
        <v>20</v>
      </c>
      <c r="G7" s="127">
        <f>COUNTIFS(Data!BQ2:BQ163, "&lt;"&amp;$P$1, Data!C2:C163, "Attack", Data!BP2:BP163, "1")</f>
        <v>18</v>
      </c>
      <c r="H7" s="123">
        <f t="shared" si="0"/>
        <v>11</v>
      </c>
      <c r="I7" s="134" t="s">
        <v>1465</v>
      </c>
      <c r="J7" s="128">
        <f>COUNTIFS(Data!BQ2:BQ163, $P$1, Data!C2:C163, "Attack", Data!P2:P163, "1")</f>
        <v>2</v>
      </c>
      <c r="K7" s="128">
        <f>COUNTIFS(Data!C2:C163, "Attack", Data!P2:P163, "1")</f>
        <v>31</v>
      </c>
      <c r="L7" s="127">
        <f t="shared" si="1"/>
        <v>22</v>
      </c>
      <c r="M7" s="122">
        <f t="shared" si="2"/>
        <v>9</v>
      </c>
      <c r="N7" s="29" t="str" cm="1">
        <f t="array" ref="N7">_xlfn.IFS(K7&lt;&gt;L7,"RESOLVE COUNTING",C7&lt;&gt;K7,"UPDATE GRAPHIC", AND(C7=K7, K7=L7), "No Change")</f>
        <v>RESOLVE COUNTING</v>
      </c>
    </row>
    <row r="8" spans="1:21">
      <c r="A8" s="128" t="s">
        <v>27</v>
      </c>
      <c r="B8" s="128">
        <v>31</v>
      </c>
      <c r="C8" s="128">
        <v>36</v>
      </c>
      <c r="D8" s="128"/>
      <c r="E8" s="128">
        <f>COUNTIFS(Data!BQ2:BQ163, "0", Data!C2:C163, "Attack", Data!AD2:AD163, "1")</f>
        <v>15</v>
      </c>
      <c r="F8" s="128">
        <f>COUNTIFS(Data!BQ2:BQ163, "&lt;2", Data!C2:C163, "Attack", Data!AD2:AD163, "1")</f>
        <v>21</v>
      </c>
      <c r="G8" s="127">
        <f>COUNTIFS(Data!BQ2:BQ163, "&lt;"&amp;$P$1, Data!C2:C163, "Attack", Data!AD2:AD163, "1")</f>
        <v>21</v>
      </c>
      <c r="H8" s="123">
        <f t="shared" si="0"/>
        <v>31</v>
      </c>
      <c r="I8" s="134" t="s">
        <v>1466</v>
      </c>
      <c r="J8" s="128">
        <f>COUNTIFS(Data!BQ2:BQ163, $P$1, Data!C2:C163, "Attack", Data!AD2:AD163, "1")</f>
        <v>2</v>
      </c>
      <c r="K8" s="128">
        <f>COUNTIFS(Data!C2:C163, "Attack", Data!AD2:AD163, "1")</f>
        <v>30</v>
      </c>
      <c r="L8" s="127">
        <f t="shared" si="1"/>
        <v>23</v>
      </c>
      <c r="M8" s="122">
        <f t="shared" si="2"/>
        <v>7</v>
      </c>
      <c r="N8" s="29" t="str" cm="1">
        <f t="array" ref="N8">_xlfn.IFS(K8&lt;&gt;L8,"RESOLVE COUNTING",C8&lt;&gt;K8,"UPDATE GRAPHIC", AND(C8=K8, K8=L8), "No Change")</f>
        <v>RESOLVE COUNTING</v>
      </c>
    </row>
    <row r="9" spans="1:21">
      <c r="A9" s="128" t="s">
        <v>1467</v>
      </c>
      <c r="B9" s="128">
        <v>1</v>
      </c>
      <c r="C9" s="128">
        <v>2</v>
      </c>
      <c r="D9" s="128"/>
      <c r="E9" s="128">
        <f>COUNTIFS(Data!BQ2:BQ163, "0", Data!C2:C163, "Attack", Data!AD2:AD163, "1", Data!U2:U163, "1")</f>
        <v>0</v>
      </c>
      <c r="F9" s="128">
        <f>COUNTIFS(Data!BQ2:BQ163, "&lt;2", Data!C2:C163, "Attack", Data!AD2:AD163, "1", Data!U2:U163, "1")</f>
        <v>0</v>
      </c>
      <c r="G9" s="127">
        <f>COUNTIFS(Data!BQ2:BQ163, "&lt;"&amp;$P$1, Data!C2:C163, "Attack", Data!AD2:AD163, "1", Data!U2:U163, "1")</f>
        <v>0</v>
      </c>
      <c r="H9" s="123">
        <f t="shared" si="0"/>
        <v>3</v>
      </c>
      <c r="I9" s="134" t="s">
        <v>1456</v>
      </c>
      <c r="J9" s="128">
        <f>COUNTIFS(Data!BQ2:BQ163, $P$1, Data!C2:C163, "Attack", Data!AD2:AD163, "1", Data!U2:U163, "1")</f>
        <v>0</v>
      </c>
      <c r="K9" s="128">
        <f>COUNTIFS( Data!C2:C163, "Attack", Data!AD2:AD163, "1", Data!U2:U163, "1")</f>
        <v>0</v>
      </c>
      <c r="L9" s="127">
        <f t="shared" si="1"/>
        <v>0</v>
      </c>
      <c r="M9" s="122">
        <f t="shared" si="2"/>
        <v>0</v>
      </c>
      <c r="N9" s="29" t="str" cm="1">
        <f t="array" ref="N9">_xlfn.IFS(K9&lt;&gt;L9,"RESOLVE COUNTING",C9&lt;&gt;K9,"UPDATE GRAPHIC", AND(C9=K9, K9=L9), "No Change")</f>
        <v>UPDATE GRAPHIC</v>
      </c>
      <c r="U9">
        <f>36+25+36+28+10+9+29+8</f>
        <v>181</v>
      </c>
    </row>
    <row r="10" spans="1:21">
      <c r="A10" s="128" t="s">
        <v>1468</v>
      </c>
      <c r="B10" s="128">
        <v>13</v>
      </c>
      <c r="C10" s="128">
        <v>17</v>
      </c>
      <c r="D10" s="128"/>
      <c r="E10" s="128">
        <f>COUNTIFS(Data!BQ2:BQ163, "0", Data!C2:C163, "Attack",  Data!T2:T163, "1", Data!AD2:AD163, "1")</f>
        <v>7</v>
      </c>
      <c r="F10" s="128">
        <f>COUNTIFS(Data!BQ2:BQ163, "&lt;2", Data!C2:C163, "Attack", Data!T2:T163, "1", Data!AD2:AD163, "1")</f>
        <v>10</v>
      </c>
      <c r="G10" s="127">
        <f>COUNTIFS(Data!BQ2:BQ163, "&lt;"&amp;$P$1, Data!C2:C163, "Attack", Data!T2:T163, "1")</f>
        <v>11</v>
      </c>
      <c r="H10" s="123">
        <f t="shared" si="0"/>
        <v>13</v>
      </c>
      <c r="I10" s="138" t="s">
        <v>1469</v>
      </c>
      <c r="J10" s="128">
        <f>COUNTIFS(Data!BQ2:BQ163, $P$1, Data!C2:C163, "Attack", Data!T2:T163, "1", Data!AD2:AD163, "1")</f>
        <v>1</v>
      </c>
      <c r="K10" s="128">
        <f>COUNTIFS( Data!C2:C163, "Attack", Data!T2:T163, "1", Data!AD2:AD163, "1")</f>
        <v>12</v>
      </c>
      <c r="L10" s="127">
        <f t="shared" si="1"/>
        <v>11</v>
      </c>
      <c r="M10" s="122">
        <f t="shared" si="2"/>
        <v>1</v>
      </c>
      <c r="N10" s="29" t="str" cm="1">
        <f t="array" ref="N10">_xlfn.IFS(K10&lt;&gt;L10,"RESOLVE COUNTING",C10&lt;&gt;K10,"UPDATE GRAPHIC", AND(C10=K10, K10=L10), "No Change")</f>
        <v>RESOLVE COUNTING</v>
      </c>
      <c r="U10">
        <f>U9-36</f>
        <v>145</v>
      </c>
    </row>
    <row r="11" spans="1:21">
      <c r="A11" s="128" t="s">
        <v>1470</v>
      </c>
      <c r="B11" s="128">
        <v>9</v>
      </c>
      <c r="C11" s="128">
        <v>9</v>
      </c>
      <c r="D11" s="128"/>
      <c r="E11" s="128">
        <f>COUNTIFS(Data!BQ2:BQ163, "0", Data!C2:C163, "Attack", Data!AD2:AD163, "1", Data!W2:W163, "1")</f>
        <v>5</v>
      </c>
      <c r="F11" s="128">
        <f>COUNTIFS(Data!BQ2:BQ163, "&lt;2", Data!C2:C163, "Attack", Data!AD2:AD163, "1", Data!W2:W163, "1")</f>
        <v>6</v>
      </c>
      <c r="G11" s="127">
        <f>COUNTIFS(Data!BQ2:BQ163, "&lt;"&amp;$P$1, Data!C2:C163, "Attack", Data!AD2:AD163, "1", Data!W2:W163, "1")</f>
        <v>6</v>
      </c>
      <c r="H11" s="123">
        <f t="shared" si="0"/>
        <v>7</v>
      </c>
      <c r="I11" s="134" t="s">
        <v>1471</v>
      </c>
      <c r="J11" s="128">
        <f>COUNTIFS(Data!BQ2:BQ163, $P$1, Data!C2:C163, "Attack", Data!AD2:AD163, "1", Data!W2:W163, "1")</f>
        <v>1</v>
      </c>
      <c r="K11" s="128">
        <f>COUNTIFS(Data!C2:C163, "Attack", Data!AD2:AD163, "1", Data!W2:W163, "1")</f>
        <v>7</v>
      </c>
      <c r="L11" s="127">
        <f t="shared" si="1"/>
        <v>7</v>
      </c>
      <c r="M11" s="122">
        <f t="shared" si="2"/>
        <v>0</v>
      </c>
      <c r="N11" s="29" t="str" cm="1">
        <f t="array" ref="N11">_xlfn.IFS(K11&lt;&gt;L11,"RESOLVE COUNTING",C11&lt;&gt;K11,"UPDATE GRAPHIC", AND(C11=K11, K11=L11), "No Change")</f>
        <v>UPDATE GRAPHIC</v>
      </c>
    </row>
    <row r="12" spans="1:21">
      <c r="A12" s="128" t="s">
        <v>1472</v>
      </c>
      <c r="B12" s="128">
        <v>2</v>
      </c>
      <c r="C12" s="128">
        <v>4</v>
      </c>
      <c r="D12" s="128"/>
      <c r="E12" s="128">
        <f>COUNTIFS(Data!BQ2:BQ163, "0", Data!C2:C163, "Attack", Data!Y2:Y163, "1", Data!AD2:AD163, "1")</f>
        <v>2</v>
      </c>
      <c r="F12" s="128">
        <f>COUNTIFS(Data!BQ2:BQ163, "&lt;2", Data!C2:C163, "Attack", Data!Y2:Y163, "1", Data!AD2:AD163, "1")</f>
        <v>2</v>
      </c>
      <c r="G12" s="127">
        <f>COUNTIFS(Data!BQ2:BQ163, "&lt;"&amp;$P$1, Data!C2:C163, "Attack", Data!Y2:Y163, "1")</f>
        <v>2</v>
      </c>
      <c r="H12" s="123">
        <f t="shared" si="0"/>
        <v>2</v>
      </c>
      <c r="I12" s="134" t="s">
        <v>1456</v>
      </c>
      <c r="J12" s="128">
        <f>COUNTIFS(Data!BQ2:BQ163, $P$1, Data!C2:C163, "Attack", Data!Y2:Y163, "1")</f>
        <v>2</v>
      </c>
      <c r="K12" s="128">
        <f>COUNTIFS(Data!C2:C163, "Attack", Data!Y2:Y163, "1")</f>
        <v>5</v>
      </c>
      <c r="L12" s="127">
        <f t="shared" si="1"/>
        <v>4</v>
      </c>
      <c r="M12" s="122">
        <f t="shared" si="2"/>
        <v>1</v>
      </c>
      <c r="N12" s="29" t="str" cm="1">
        <f t="array" ref="N12">_xlfn.IFS(K12&lt;&gt;L12,"RESOLVE COUNTING",C12&lt;&gt;K12,"UPDATE GRAPHIC", AND(C12=K12, K12=L12), "No Change")</f>
        <v>RESOLVE COUNTING</v>
      </c>
    </row>
    <row r="13" spans="1:21">
      <c r="A13" s="128" t="s">
        <v>1473</v>
      </c>
      <c r="B13" s="128">
        <v>3</v>
      </c>
      <c r="C13" s="128">
        <v>6</v>
      </c>
      <c r="D13" s="128"/>
      <c r="E13" s="128">
        <f>COUNTIFS(Data!BQ2:BQ163, "0", Data!C2:C163, "Attack", Data!AD2:AD163, "1", Data!X2:X163, "1")</f>
        <v>1</v>
      </c>
      <c r="F13" s="128">
        <f>COUNTIFS(Data!BQ2:BQ163, "&lt;2", Data!C2:C163, "Attack", Data!AD2:AD163, "1", Data!X2:X163, "1")</f>
        <v>3</v>
      </c>
      <c r="G13" s="127">
        <f>COUNTIFS(Data!BQ2:BQ163, "&lt;"&amp;$P$1, Data!C2:C163, "Attack", Data!AD2:AD163, "1", Data!X2:X163, "1")</f>
        <v>3</v>
      </c>
      <c r="H13" s="123">
        <f t="shared" si="0"/>
        <v>5</v>
      </c>
      <c r="I13" s="138" t="s">
        <v>1474</v>
      </c>
      <c r="J13" s="128">
        <f>COUNTIFS(Data!BQ2:BQ163, $P$1, Data!C2:C163, "Attack", Data!AD2:AD163, "1", Data!X2:X163, "1")</f>
        <v>1</v>
      </c>
      <c r="K13" s="128">
        <f>COUNTIFS(Data!C2:C163, "Attack", Data!AD2:AD163, "1", Data!X2:X163, "1")</f>
        <v>5</v>
      </c>
      <c r="L13" s="127">
        <f t="shared" si="1"/>
        <v>4</v>
      </c>
      <c r="M13" s="122">
        <f t="shared" si="2"/>
        <v>1</v>
      </c>
      <c r="N13" s="29" t="str" cm="1">
        <f t="array" ref="N13">_xlfn.IFS(K13&lt;&gt;L13,"RESOLVE COUNTING",C13&lt;&gt;K13,"UPDATE GRAPHIC", AND(C13=K13, K13=L13), "No Change")</f>
        <v>RESOLVE COUNTING</v>
      </c>
    </row>
    <row r="14" spans="1:21">
      <c r="A14" s="128" t="s">
        <v>1475</v>
      </c>
      <c r="B14" s="128">
        <v>32</v>
      </c>
      <c r="C14" s="128">
        <v>36</v>
      </c>
      <c r="D14" s="128"/>
      <c r="E14" s="128">
        <f>COUNTIFS(Data!BQ2:BQ163, "0", Data!C2:C163, "Disclosure")</f>
        <v>17</v>
      </c>
      <c r="F14" s="128">
        <f>COUNTIFS(Data!BQ2:BQ163, "&lt;2", Data!C2:C163, "Disclosure")</f>
        <v>22</v>
      </c>
      <c r="G14" s="127">
        <f>COUNTIFS(Data!BQ2:BQ163, "&lt;"&amp;$P$1, Data!C2:C163, "Disclosure")</f>
        <v>22</v>
      </c>
      <c r="H14" s="123">
        <f t="shared" si="0"/>
        <v>29</v>
      </c>
      <c r="I14" s="134" t="s">
        <v>1476</v>
      </c>
      <c r="J14" s="128">
        <f>COUNTIFS(Data!BQ2:BQ163, $P$1, Data!C2:C163, "Disclosure")</f>
        <v>7</v>
      </c>
      <c r="K14" s="128">
        <f>COUNTIFS( Data!C2:C163, "Disclosure")</f>
        <v>46</v>
      </c>
      <c r="L14" s="127">
        <f t="shared" si="1"/>
        <v>29</v>
      </c>
      <c r="M14" s="122">
        <f t="shared" si="2"/>
        <v>17</v>
      </c>
      <c r="N14" s="29" t="str" cm="1">
        <f t="array" ref="N14">_xlfn.IFS(K14&lt;&gt;L14,"RESOLVE COUNTING",C14&lt;&gt;K14,"UPDATE GRAPHIC", AND(C14=K14, K14=L14), "No Change")</f>
        <v>RESOLVE COUNTING</v>
      </c>
    </row>
    <row r="16" spans="1:21" ht="28.5" customHeight="1">
      <c r="A16" s="310" t="s">
        <v>1477</v>
      </c>
      <c r="B16" s="310"/>
      <c r="C16" s="310"/>
      <c r="D16" s="140"/>
      <c r="E16" s="20" t="s">
        <v>1478</v>
      </c>
      <c r="F16" s="307" t="s">
        <v>1479</v>
      </c>
      <c r="G16" s="307"/>
      <c r="H16" s="307"/>
      <c r="I16" s="307"/>
    </row>
    <row r="17" spans="1:11" ht="42.75" customHeight="1">
      <c r="A17" s="310"/>
      <c r="B17" s="310"/>
      <c r="C17" s="310"/>
      <c r="D17" s="140"/>
      <c r="E17" s="137" t="s">
        <v>1478</v>
      </c>
      <c r="F17" s="308" t="s">
        <v>1480</v>
      </c>
      <c r="G17" s="308"/>
      <c r="H17" s="308"/>
      <c r="I17" s="308"/>
    </row>
    <row r="18" spans="1:11" ht="42" customHeight="1">
      <c r="A18" s="310"/>
      <c r="B18" s="310"/>
      <c r="C18" s="310"/>
      <c r="D18" s="140"/>
      <c r="E18" t="s">
        <v>1478</v>
      </c>
      <c r="F18" s="309" t="s">
        <v>1481</v>
      </c>
      <c r="G18" s="309"/>
      <c r="H18" s="309"/>
      <c r="I18" s="309"/>
      <c r="J18" s="20" t="s">
        <v>1482</v>
      </c>
      <c r="K18" t="s">
        <v>1483</v>
      </c>
    </row>
    <row r="19" spans="1:11">
      <c r="A19" s="310"/>
      <c r="B19" s="310"/>
      <c r="C19" s="310"/>
      <c r="D19" s="140"/>
    </row>
    <row r="20" spans="1:11">
      <c r="A20" s="310"/>
      <c r="B20" s="310"/>
      <c r="C20" s="310"/>
      <c r="D20" s="140"/>
    </row>
    <row r="21" spans="1:11">
      <c r="A21" s="310"/>
      <c r="B21" s="310"/>
      <c r="C21" s="310"/>
      <c r="D21" s="140"/>
    </row>
    <row r="22" spans="1:11">
      <c r="A22" s="310"/>
      <c r="B22" s="310"/>
      <c r="C22" s="310"/>
      <c r="D22" s="140"/>
    </row>
    <row r="23" spans="1:11">
      <c r="A23" s="310"/>
      <c r="B23" s="310"/>
      <c r="C23" s="310"/>
    </row>
    <row r="24" spans="1:11">
      <c r="A24" s="310"/>
      <c r="B24" s="310"/>
      <c r="C24" s="310"/>
    </row>
    <row r="25" spans="1:11">
      <c r="A25" s="310"/>
      <c r="B25" s="310"/>
      <c r="C25" s="310"/>
    </row>
  </sheetData>
  <mergeCells count="4">
    <mergeCell ref="F16:I16"/>
    <mergeCell ref="F17:I17"/>
    <mergeCell ref="F18:I18"/>
    <mergeCell ref="A16:C25"/>
  </mergeCells>
  <conditionalFormatting sqref="E2:E14">
    <cfRule type="expression" dxfId="15" priority="10">
      <formula>AND(E2&lt;&gt;B2,ISBLANK(I2))</formula>
    </cfRule>
  </conditionalFormatting>
  <conditionalFormatting sqref="F2:G14">
    <cfRule type="expression" dxfId="14" priority="11">
      <formula>AND(F2&lt;&gt;C2, ISBLANK(I2))</formula>
    </cfRule>
  </conditionalFormatting>
  <conditionalFormatting sqref="H2:H14">
    <cfRule type="expression" dxfId="13" priority="13">
      <formula>AND(H2&lt;&gt;0, ISBLANK(I2))</formula>
    </cfRule>
  </conditionalFormatting>
  <conditionalFormatting sqref="M2:M14">
    <cfRule type="cellIs" dxfId="12" priority="12" operator="notEqual">
      <formula>0</formula>
    </cfRule>
  </conditionalFormatting>
  <conditionalFormatting sqref="N2:N14">
    <cfRule type="expression" dxfId="11" priority="1">
      <formula>N2="UPDATE GRAPHIC"</formula>
    </cfRule>
    <cfRule type="expression" dxfId="10" priority="2">
      <formula>N2="RESOLVE COUNTING"</formula>
    </cfRule>
  </conditionalFormatting>
  <pageMargins left="0.7" right="0.7" top="0.75" bottom="0.75" header="0.3" footer="0.3"/>
  <pageSetup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53519-42B0-4497-81AB-7AB19FAE5C35}">
  <sheetPr codeName="Sheet5"/>
  <dimension ref="A1:W227"/>
  <sheetViews>
    <sheetView zoomScale="70" zoomScaleNormal="70" workbookViewId="0">
      <selection activeCell="D8" sqref="D8"/>
    </sheetView>
  </sheetViews>
  <sheetFormatPr baseColWidth="10" defaultColWidth="8.83203125" defaultRowHeight="15"/>
  <cols>
    <col min="1" max="1" width="30.1640625" customWidth="1"/>
  </cols>
  <sheetData>
    <row r="1" spans="1:17">
      <c r="A1" t="s">
        <v>1484</v>
      </c>
      <c r="B1">
        <v>2010</v>
      </c>
      <c r="C1">
        <v>2011</v>
      </c>
      <c r="D1">
        <v>2012</v>
      </c>
      <c r="E1">
        <v>2013</v>
      </c>
      <c r="F1">
        <v>2014</v>
      </c>
      <c r="G1">
        <v>2015</v>
      </c>
      <c r="H1">
        <v>2016</v>
      </c>
      <c r="I1">
        <v>2017</v>
      </c>
      <c r="J1">
        <v>2018</v>
      </c>
      <c r="K1">
        <v>2019</v>
      </c>
      <c r="L1">
        <v>2020</v>
      </c>
      <c r="M1">
        <v>2021</v>
      </c>
    </row>
    <row r="2" spans="1:17">
      <c r="A2" t="s">
        <v>66</v>
      </c>
      <c r="B2">
        <f>COUNTIFS(Data!$BL:$BL,B$1,Data!$C:$C,'Chart Tables'!$A2)</f>
        <v>3</v>
      </c>
      <c r="C2">
        <f>COUNTIFS(Data!$BL:$BL,C$1,Data!$C:$C,'Chart Tables'!$A2)</f>
        <v>5</v>
      </c>
      <c r="D2">
        <f>COUNTIFS(Data!$BL:$BL,D$1,Data!$C:$C,'Chart Tables'!$A2)</f>
        <v>2</v>
      </c>
      <c r="E2">
        <f>COUNTIFS(Data!$BL:$BL,E$1,Data!$C:$C,'Chart Tables'!$A2)</f>
        <v>6</v>
      </c>
      <c r="F2">
        <f>COUNTIFS(Data!$BL:$BL,F$1,Data!$C:$C,'Chart Tables'!$A2)</f>
        <v>2</v>
      </c>
      <c r="G2">
        <f>COUNTIFS(Data!$BL:$BL,G$1,Data!$C:$C,'Chart Tables'!$A2)</f>
        <v>8</v>
      </c>
      <c r="H2">
        <f>COUNTIFS(Data!$BL:$BL,H$1,Data!$C:$C,'Chart Tables'!$A2)</f>
        <v>7</v>
      </c>
      <c r="I2">
        <f>COUNTIFS(Data!$BL:$BL,I$1,Data!$C:$C,'Chart Tables'!$A2)</f>
        <v>14</v>
      </c>
      <c r="J2">
        <f>COUNTIFS(Data!$BL:$BL,J$1,Data!$C:$C,'Chart Tables'!$A2)</f>
        <v>23</v>
      </c>
      <c r="K2">
        <f>COUNTIFS(Data!$BL:$BL,K$1,Data!$C:$C,'Chart Tables'!$A2)</f>
        <v>23</v>
      </c>
      <c r="L2">
        <f>COUNTIFS(Data!$BL:$BL,L$1,Data!$C:$C,'Chart Tables'!$A2)</f>
        <v>22</v>
      </c>
      <c r="M2">
        <f>COUNTIFS(Data!$BL:$BL,M$1,Data!$C:$C,'Chart Tables'!$A2)</f>
        <v>16</v>
      </c>
      <c r="N2">
        <f>SUM(B2:M2)</f>
        <v>131</v>
      </c>
    </row>
    <row r="3" spans="1:17">
      <c r="A3" t="s">
        <v>112</v>
      </c>
      <c r="B3">
        <f>COUNTIFS(Data!$BL:$BL,B$1,Data!$C:$C,'Chart Tables'!$A3)</f>
        <v>0</v>
      </c>
      <c r="C3">
        <f>COUNTIFS(Data!$BL:$BL,C$1,Data!$C:$C,'Chart Tables'!$A3)</f>
        <v>1</v>
      </c>
      <c r="D3">
        <f>COUNTIFS(Data!$BL:$BL,D$1,Data!$C:$C,'Chart Tables'!$A3)</f>
        <v>0</v>
      </c>
      <c r="E3">
        <f>COUNTIFS(Data!$BL:$BL,E$1,Data!$C:$C,'Chart Tables'!$A3)</f>
        <v>2</v>
      </c>
      <c r="F3">
        <f>COUNTIFS(Data!$BL:$BL,F$1,Data!$C:$C,'Chart Tables'!$A3)</f>
        <v>4</v>
      </c>
      <c r="G3">
        <f>COUNTIFS(Data!$BL:$BL,G$1,Data!$C:$C,'Chart Tables'!$A3)</f>
        <v>3</v>
      </c>
      <c r="H3">
        <f>COUNTIFS(Data!$BL:$BL,H$1,Data!$C:$C,'Chart Tables'!$A3)</f>
        <v>1</v>
      </c>
      <c r="I3">
        <f>COUNTIFS(Data!$BL:$BL,I$1,Data!$C:$C,'Chart Tables'!$A3)</f>
        <v>1</v>
      </c>
      <c r="J3">
        <f>COUNTIFS(Data!$BL:$BL,J$1,Data!$C:$C,'Chart Tables'!$A3)</f>
        <v>8</v>
      </c>
      <c r="K3">
        <f>COUNTIFS(Data!$BL:$BL,K$1,Data!$C:$C,'Chart Tables'!$A3)</f>
        <v>11</v>
      </c>
      <c r="L3">
        <f>COUNTIFS(Data!$BL:$BL,L$1,Data!$C:$C,'Chart Tables'!$A3)</f>
        <v>9</v>
      </c>
      <c r="M3">
        <f>COUNTIFS(Data!$BL:$BL,M$1,Data!$C:$C,'Chart Tables'!$A3)</f>
        <v>16</v>
      </c>
      <c r="N3">
        <f>SUM(B3:M3)</f>
        <v>56</v>
      </c>
    </row>
    <row r="4" spans="1:17">
      <c r="B4">
        <f>COUNTIF(Data!$BL:$BL, B$1)</f>
        <v>3</v>
      </c>
      <c r="C4">
        <f>COUNTIF(Data!$BL:$BL, C$1)</f>
        <v>6</v>
      </c>
      <c r="D4">
        <f>COUNTIF(Data!$BL:$BL, D$1)</f>
        <v>2</v>
      </c>
      <c r="E4">
        <f>COUNTIF(Data!$BL:$BL, E$1)</f>
        <v>8</v>
      </c>
      <c r="F4">
        <f>COUNTIF(Data!$BL:$BL, F$1)</f>
        <v>6</v>
      </c>
      <c r="G4">
        <f>COUNTIF(Data!$BL:$BL, G$1)</f>
        <v>11</v>
      </c>
      <c r="H4">
        <f>COUNTIF(Data!$BL:$BL, H$1)</f>
        <v>8</v>
      </c>
      <c r="I4">
        <f>COUNTIF(Data!$BL:$BL, I$1)</f>
        <v>15</v>
      </c>
      <c r="J4">
        <f>COUNTIF(Data!$BL:$BL, J$1)</f>
        <v>31</v>
      </c>
      <c r="K4">
        <f>COUNTIF(Data!$BL:$BL, K$1)</f>
        <v>34</v>
      </c>
      <c r="L4">
        <f>COUNTIF(Data!$BL:$BL, L$1)</f>
        <v>31</v>
      </c>
      <c r="M4">
        <f>COUNTIF(Data!$BL:$BL, M$1)</f>
        <v>32</v>
      </c>
      <c r="N4">
        <f>SUM(B4:M4)</f>
        <v>187</v>
      </c>
      <c r="Q4">
        <f>COUNT(Data!BL:BL)</f>
        <v>250</v>
      </c>
    </row>
    <row r="5" spans="1:17">
      <c r="A5" t="s">
        <v>1485</v>
      </c>
    </row>
    <row r="6" spans="1:17">
      <c r="A6" t="s">
        <v>1435</v>
      </c>
      <c r="B6">
        <f>SUM(Data!K:K)</f>
        <v>26</v>
      </c>
    </row>
    <row r="7" spans="1:17">
      <c r="A7" t="s">
        <v>1486</v>
      </c>
      <c r="B7">
        <f>SUM(Data!L:L)</f>
        <v>10</v>
      </c>
    </row>
    <row r="8" spans="1:17">
      <c r="A8" t="s">
        <v>1436</v>
      </c>
      <c r="B8">
        <f>SUM(Data!M:M)</f>
        <v>90</v>
      </c>
    </row>
    <row r="9" spans="1:17">
      <c r="A9" t="s">
        <v>1437</v>
      </c>
      <c r="B9">
        <f>SUM(Data!N:N)</f>
        <v>20</v>
      </c>
    </row>
    <row r="10" spans="1:17">
      <c r="A10" t="s">
        <v>14</v>
      </c>
      <c r="B10">
        <f>SUM(Data!O:O)</f>
        <v>88</v>
      </c>
    </row>
    <row r="11" spans="1:17">
      <c r="A11" t="s">
        <v>15</v>
      </c>
      <c r="B11">
        <f>SUM(Data!P:P)</f>
        <v>46</v>
      </c>
    </row>
    <row r="12" spans="1:17">
      <c r="A12" t="s">
        <v>16</v>
      </c>
      <c r="B12">
        <f>SUM(Data!Q:Q)</f>
        <v>5</v>
      </c>
    </row>
    <row r="14" spans="1:17">
      <c r="A14" t="s">
        <v>1487</v>
      </c>
      <c r="B14">
        <v>2010</v>
      </c>
      <c r="C14">
        <v>2011</v>
      </c>
      <c r="D14">
        <v>2012</v>
      </c>
      <c r="E14">
        <v>2013</v>
      </c>
      <c r="F14">
        <v>2014</v>
      </c>
      <c r="G14">
        <v>2015</v>
      </c>
      <c r="H14">
        <v>2016</v>
      </c>
      <c r="I14">
        <v>2017</v>
      </c>
      <c r="J14">
        <v>2018</v>
      </c>
      <c r="K14">
        <v>2019</v>
      </c>
      <c r="L14">
        <v>2020</v>
      </c>
    </row>
    <row r="15" spans="1:17">
      <c r="A15" t="s">
        <v>1435</v>
      </c>
      <c r="B15">
        <f>COUNTIFS(Data!$BL:$BL,'Chart Tables'!B$14, Data!$K:$K, 1)</f>
        <v>1</v>
      </c>
      <c r="C15">
        <f>COUNTIFS(Data!$BL:$BL,'Chart Tables'!C$14, Data!$K:$K, 1)</f>
        <v>0</v>
      </c>
      <c r="D15">
        <f>COUNTIFS(Data!$BL:$BL,'Chart Tables'!D$14, Data!$K:$K, 1)</f>
        <v>0</v>
      </c>
      <c r="E15">
        <f>COUNTIFS(Data!$BL:$BL,'Chart Tables'!E$14, Data!$K:$K, 1)</f>
        <v>0</v>
      </c>
      <c r="F15">
        <f>COUNTIFS(Data!$BL:$BL,'Chart Tables'!F$14, Data!$K:$K, 1)</f>
        <v>1</v>
      </c>
      <c r="G15">
        <f>COUNTIFS(Data!$BL:$BL,'Chart Tables'!G$14, Data!$K:$K, 1)</f>
        <v>3</v>
      </c>
      <c r="H15">
        <f>COUNTIFS(Data!$BL:$BL,'Chart Tables'!H$14, Data!$K:$K, 1)</f>
        <v>1</v>
      </c>
      <c r="I15">
        <f>COUNTIFS(Data!$BL:$BL,'Chart Tables'!I$14, Data!$K:$K, 1)</f>
        <v>0</v>
      </c>
      <c r="J15">
        <f>COUNTIFS(Data!$BL:$BL,'Chart Tables'!J$14, Data!$K:$K, 1)</f>
        <v>2</v>
      </c>
      <c r="K15">
        <f>COUNTIFS(Data!$BL:$BL,'Chart Tables'!K$14, Data!$K:$K, 1)</f>
        <v>5</v>
      </c>
      <c r="L15">
        <f>COUNTIFS(Data!$BL:$BL,'Chart Tables'!L$14, Data!$K:$K, 1)</f>
        <v>3</v>
      </c>
    </row>
    <row r="16" spans="1:17">
      <c r="A16" t="s">
        <v>1486</v>
      </c>
      <c r="B16">
        <f>COUNTIFS(Data!$BL:$BL,'Chart Tables'!B$14, Data!$L:$L, 1)</f>
        <v>0</v>
      </c>
      <c r="C16">
        <f>COUNTIFS(Data!$BL:$BL,'Chart Tables'!C$14, Data!$L:$L, 1)</f>
        <v>1</v>
      </c>
      <c r="D16">
        <f>COUNTIFS(Data!$BL:$BL,'Chart Tables'!D$14, Data!$L:$L, 1)</f>
        <v>0</v>
      </c>
      <c r="E16">
        <f>COUNTIFS(Data!$BL:$BL,'Chart Tables'!E$14, Data!$L:$L, 1)</f>
        <v>1</v>
      </c>
      <c r="F16">
        <f>COUNTIFS(Data!$BL:$BL,'Chart Tables'!F$14, Data!$L:$L, 1)</f>
        <v>0</v>
      </c>
      <c r="G16">
        <f>COUNTIFS(Data!$BL:$BL,'Chart Tables'!G$14, Data!$L:$L, 1)</f>
        <v>2</v>
      </c>
      <c r="H16">
        <f>COUNTIFS(Data!$BL:$BL,'Chart Tables'!H$14, Data!$L:$L, 1)</f>
        <v>0</v>
      </c>
      <c r="I16">
        <f>COUNTIFS(Data!$BL:$BL,'Chart Tables'!I$14, Data!$L:$L, 1)</f>
        <v>0</v>
      </c>
      <c r="J16">
        <f>COUNTIFS(Data!$BL:$BL,'Chart Tables'!J$14, Data!$L:$L, 1)</f>
        <v>1</v>
      </c>
      <c r="K16">
        <f>COUNTIFS(Data!$BL:$BL,'Chart Tables'!K$14, Data!$L:$L, 1)</f>
        <v>4</v>
      </c>
      <c r="L16">
        <f>COUNTIFS(Data!$BL:$BL,'Chart Tables'!L$14, Data!$L:$L, 1)</f>
        <v>1</v>
      </c>
    </row>
    <row r="17" spans="1:23">
      <c r="A17" t="s">
        <v>1436</v>
      </c>
      <c r="B17">
        <f>COUNTIFS(Data!$BL:$BL,'Chart Tables'!B$14, Data!$M:$M, 1)</f>
        <v>1</v>
      </c>
      <c r="C17">
        <f>COUNTIFS(Data!$BL:$BL,'Chart Tables'!C$14, Data!$M:$M, 1)</f>
        <v>3</v>
      </c>
      <c r="D17">
        <f>COUNTIFS(Data!$BL:$BL,'Chart Tables'!D$14, Data!$M:$M, 1)</f>
        <v>2</v>
      </c>
      <c r="E17">
        <f>COUNTIFS(Data!$BL:$BL,'Chart Tables'!E$14, Data!$M:$M, 1)</f>
        <v>5</v>
      </c>
      <c r="F17">
        <f>COUNTIFS(Data!$BL:$BL,'Chart Tables'!F$14, Data!$M:$M, 1)</f>
        <v>3</v>
      </c>
      <c r="G17">
        <f>COUNTIFS(Data!$BL:$BL,'Chart Tables'!G$14, Data!$M:$M, 1)</f>
        <v>7</v>
      </c>
      <c r="H17">
        <f>COUNTIFS(Data!$BL:$BL,'Chart Tables'!H$14, Data!$M:$M, 1)</f>
        <v>2</v>
      </c>
      <c r="I17">
        <f>COUNTIFS(Data!$BL:$BL,'Chart Tables'!I$14, Data!$M:$M, 1)</f>
        <v>9</v>
      </c>
      <c r="J17">
        <f>COUNTIFS(Data!$BL:$BL,'Chart Tables'!J$14, Data!$M:$M, 1)</f>
        <v>7</v>
      </c>
      <c r="K17">
        <f>COUNTIFS(Data!$BL:$BL,'Chart Tables'!K$14, Data!$M:$M, 1)</f>
        <v>10</v>
      </c>
      <c r="L17">
        <f>COUNTIFS(Data!$BL:$BL,'Chart Tables'!L$14, Data!$M:$M, 1)</f>
        <v>13</v>
      </c>
    </row>
    <row r="18" spans="1:23">
      <c r="A18" t="s">
        <v>1437</v>
      </c>
      <c r="B18">
        <f>COUNTIFS(Data!$BL:$BL,'Chart Tables'!B$14, Data!$N:$N, 1)</f>
        <v>1</v>
      </c>
      <c r="C18">
        <f>COUNTIFS(Data!$BL:$BL,'Chart Tables'!C$14, Data!$N:$N, 1)</f>
        <v>0</v>
      </c>
      <c r="D18">
        <f>COUNTIFS(Data!$BL:$BL,'Chart Tables'!D$14, Data!$N:$N, 1)</f>
        <v>0</v>
      </c>
      <c r="E18">
        <f>COUNTIFS(Data!$BL:$BL,'Chart Tables'!E$14, Data!$N:$N, 1)</f>
        <v>1</v>
      </c>
      <c r="F18">
        <f>COUNTIFS(Data!$BL:$BL,'Chart Tables'!F$14, Data!$N:$N, 1)</f>
        <v>1</v>
      </c>
      <c r="G18">
        <f>COUNTIFS(Data!$BL:$BL,'Chart Tables'!G$14, Data!$N:$N, 1)</f>
        <v>4</v>
      </c>
      <c r="H18">
        <f>COUNTIFS(Data!$BL:$BL,'Chart Tables'!H$14, Data!$N:$N, 1)</f>
        <v>0</v>
      </c>
      <c r="I18">
        <f>COUNTIFS(Data!$BL:$BL,'Chart Tables'!I$14, Data!$N:$N, 1)</f>
        <v>0</v>
      </c>
      <c r="J18">
        <f>COUNTIFS(Data!$BL:$BL,'Chart Tables'!J$14, Data!$N:$N, 1)</f>
        <v>2</v>
      </c>
      <c r="K18">
        <f>COUNTIFS(Data!$BL:$BL,'Chart Tables'!K$14, Data!$N:$N, 1)</f>
        <v>4</v>
      </c>
      <c r="L18">
        <f>COUNTIFS(Data!$BL:$BL,'Chart Tables'!L$14, Data!$N:$N, 1)</f>
        <v>5</v>
      </c>
    </row>
    <row r="19" spans="1:23">
      <c r="A19" t="s">
        <v>14</v>
      </c>
      <c r="B19">
        <f>COUNTIFS(Data!$BL:$BL,'Chart Tables'!B$14, Data!$O:$O, 1)</f>
        <v>0</v>
      </c>
      <c r="C19">
        <f>COUNTIFS(Data!$BL:$BL,'Chart Tables'!C$14, Data!$O:$O, 1)</f>
        <v>0</v>
      </c>
      <c r="D19">
        <f>COUNTIFS(Data!$BL:$BL,'Chart Tables'!D$14, Data!$O:$O, 1)</f>
        <v>0</v>
      </c>
      <c r="E19">
        <f>COUNTIFS(Data!$BL:$BL,'Chart Tables'!E$14, Data!$O:$O, 1)</f>
        <v>1</v>
      </c>
      <c r="F19">
        <f>COUNTIFS(Data!$BL:$BL,'Chart Tables'!F$14, Data!$O:$O, 1)</f>
        <v>1</v>
      </c>
      <c r="G19">
        <f>COUNTIFS(Data!$BL:$BL,'Chart Tables'!G$14, Data!$O:$O, 1)</f>
        <v>0</v>
      </c>
      <c r="H19">
        <f>COUNTIFS(Data!$BL:$BL,'Chart Tables'!H$14, Data!$O:$O, 1)</f>
        <v>4</v>
      </c>
      <c r="I19">
        <f>COUNTIFS(Data!$BL:$BL,'Chart Tables'!I$14, Data!$O:$O, 1)</f>
        <v>3</v>
      </c>
      <c r="J19">
        <f>COUNTIFS(Data!$BL:$BL,'Chart Tables'!J$14, Data!$O:$O, 1)</f>
        <v>13</v>
      </c>
      <c r="K19">
        <f>COUNTIFS(Data!$BL:$BL,'Chart Tables'!K$14, Data!$O:$O, 1)</f>
        <v>8</v>
      </c>
      <c r="L19">
        <f>COUNTIFS(Data!$BL:$BL,'Chart Tables'!L$14, Data!$O:$O, 1)</f>
        <v>7</v>
      </c>
    </row>
    <row r="20" spans="1:23">
      <c r="A20" t="s">
        <v>15</v>
      </c>
      <c r="B20">
        <f>COUNTIFS(Data!$BL:$BL,'Chart Tables'!B$14, Data!$P:$P, 1)</f>
        <v>1</v>
      </c>
      <c r="C20">
        <f>COUNTIFS(Data!$BL:$BL,'Chart Tables'!C$14, Data!$P:$P, 1)</f>
        <v>1</v>
      </c>
      <c r="D20">
        <f>COUNTIFS(Data!$BL:$BL,'Chart Tables'!D$14, Data!$P:$P, 1)</f>
        <v>0</v>
      </c>
      <c r="E20">
        <f>COUNTIFS(Data!$BL:$BL,'Chart Tables'!E$14, Data!$P:$P, 1)</f>
        <v>0</v>
      </c>
      <c r="F20">
        <f>COUNTIFS(Data!$BL:$BL,'Chart Tables'!F$14, Data!$P:$P, 1)</f>
        <v>0</v>
      </c>
      <c r="G20">
        <f>COUNTIFS(Data!$BL:$BL,'Chart Tables'!G$14, Data!$P:$P, 1)</f>
        <v>0</v>
      </c>
      <c r="H20">
        <f>COUNTIFS(Data!$BL:$BL,'Chart Tables'!H$14, Data!$P:$P, 1)</f>
        <v>2</v>
      </c>
      <c r="I20">
        <f>COUNTIFS(Data!$BL:$BL,'Chart Tables'!I$14, Data!$P:$P, 1)</f>
        <v>5</v>
      </c>
      <c r="J20">
        <f>COUNTIFS(Data!$BL:$BL,'Chart Tables'!J$14, Data!$P:$P, 1)</f>
        <v>7</v>
      </c>
      <c r="K20">
        <f>COUNTIFS(Data!$BL:$BL,'Chart Tables'!K$14, Data!$P:$P, 1)</f>
        <v>8</v>
      </c>
      <c r="L20">
        <f>COUNTIFS(Data!$BL:$BL,'Chart Tables'!L$14, Data!$P:$P, 1)</f>
        <v>6</v>
      </c>
    </row>
    <row r="21" spans="1:23">
      <c r="A21" t="s">
        <v>16</v>
      </c>
      <c r="B21">
        <f>COUNTIFS(Data!$BL:$BL,'Chart Tables'!B$14, Data!$Q:$Q, 1)</f>
        <v>0</v>
      </c>
      <c r="C21">
        <f>COUNTIFS(Data!$BL:$BL,'Chart Tables'!C$14, Data!$Q:$Q, 1)</f>
        <v>1</v>
      </c>
      <c r="D21">
        <f>COUNTIFS(Data!$BL:$BL,'Chart Tables'!D$14, Data!$Q:$Q, 1)</f>
        <v>0</v>
      </c>
      <c r="E21">
        <f>COUNTIFS(Data!$BL:$BL,'Chart Tables'!E$14, Data!$Q:$Q, 1)</f>
        <v>0</v>
      </c>
      <c r="F21">
        <f>COUNTIFS(Data!$BL:$BL,'Chart Tables'!F$14, Data!$Q:$Q, 1)</f>
        <v>0</v>
      </c>
      <c r="G21">
        <f>COUNTIFS(Data!$BL:$BL,'Chart Tables'!G$14, Data!$Q:$Q, 1)</f>
        <v>1</v>
      </c>
      <c r="H21">
        <f>COUNTIFS(Data!$BL:$BL,'Chart Tables'!H$14, Data!$Q:$Q, 1)</f>
        <v>0</v>
      </c>
      <c r="I21">
        <f>COUNTIFS(Data!$BL:$BL,'Chart Tables'!I$14, Data!$Q:$Q, 1)</f>
        <v>0</v>
      </c>
      <c r="J21">
        <f>COUNTIFS(Data!$BL:$BL,'Chart Tables'!J$14, Data!$Q:$Q, 1)</f>
        <v>2</v>
      </c>
      <c r="K21">
        <f>COUNTIFS(Data!$BL:$BL,'Chart Tables'!K$14, Data!$Q:$Q, 1)</f>
        <v>1</v>
      </c>
      <c r="L21">
        <f>COUNTIFS(Data!$BL:$BL,'Chart Tables'!L$14, Data!$Q:$Q, 1)</f>
        <v>0</v>
      </c>
    </row>
    <row r="23" spans="1:23">
      <c r="A23" t="s">
        <v>1488</v>
      </c>
      <c r="B23" t="s">
        <v>1435</v>
      </c>
      <c r="C23" t="s">
        <v>1486</v>
      </c>
      <c r="D23" t="s">
        <v>1436</v>
      </c>
      <c r="E23" t="s">
        <v>1437</v>
      </c>
      <c r="F23" t="s">
        <v>14</v>
      </c>
      <c r="G23" t="s">
        <v>15</v>
      </c>
      <c r="H23" t="s">
        <v>16</v>
      </c>
    </row>
    <row r="24" spans="1:23">
      <c r="A24" t="s">
        <v>66</v>
      </c>
      <c r="B24">
        <f>COUNTIFS(Data!$C:$C,'Chart Tables'!$A24,Data!K:K, 1)</f>
        <v>14</v>
      </c>
      <c r="C24">
        <f>COUNTIFS(Data!$C:$C,'Chart Tables'!$A24,Data!L:L, 1)</f>
        <v>4</v>
      </c>
      <c r="D24">
        <f>COUNTIFS(Data!$C:$C,'Chart Tables'!$A24,Data!M:M, 1)</f>
        <v>72</v>
      </c>
      <c r="E24">
        <f>COUNTIFS(Data!$C:$C,'Chart Tables'!$A24,Data!N:N, 1)</f>
        <v>6</v>
      </c>
      <c r="F24">
        <f>COUNTIFS(Data!$C:$C,'Chart Tables'!$A24,Data!O:O, 1)</f>
        <v>59</v>
      </c>
      <c r="G24">
        <f>COUNTIFS(Data!$C:$C,'Chart Tables'!$A24,Data!P:P, 1)</f>
        <v>42</v>
      </c>
      <c r="H24">
        <f>COUNTIFS(Data!$C:$C,'Chart Tables'!$A24,Data!Q:Q, 1)</f>
        <v>3</v>
      </c>
    </row>
    <row r="25" spans="1:23">
      <c r="A25" t="s">
        <v>112</v>
      </c>
      <c r="B25">
        <f>COUNTIFS(Data!$C:$C,'Chart Tables'!$A25,Data!K:K, 1)</f>
        <v>12</v>
      </c>
      <c r="C25">
        <f>COUNTIFS(Data!$C:$C,'Chart Tables'!$A25,Data!L:L, 1)</f>
        <v>6</v>
      </c>
      <c r="D25">
        <f>COUNTIFS(Data!$C:$C,'Chart Tables'!$A25,Data!M:M, 1)</f>
        <v>18</v>
      </c>
      <c r="E25">
        <f>COUNTIFS(Data!$C:$C,'Chart Tables'!$A25,Data!N:N, 1)</f>
        <v>13</v>
      </c>
      <c r="F25">
        <f>COUNTIFS(Data!$C:$C,'Chart Tables'!$A25,Data!O:O, 1)</f>
        <v>27</v>
      </c>
      <c r="G25">
        <f>COUNTIFS(Data!$C:$C,'Chart Tables'!$A25,Data!P:P, 1)</f>
        <v>4</v>
      </c>
      <c r="H25">
        <f>COUNTIFS(Data!$C:$C,'Chart Tables'!$A25,Data!Q:Q, 1)</f>
        <v>2</v>
      </c>
    </row>
    <row r="27" spans="1:23" s="29" customFormat="1">
      <c r="A27" s="30" t="s">
        <v>1489</v>
      </c>
      <c r="B27" s="311" t="s">
        <v>1490</v>
      </c>
      <c r="C27" s="311"/>
      <c r="D27" s="29" t="s">
        <v>1491</v>
      </c>
      <c r="E27" s="311" t="s">
        <v>1492</v>
      </c>
      <c r="F27" s="311"/>
      <c r="G27" s="311" t="s">
        <v>1462</v>
      </c>
      <c r="H27" s="311"/>
      <c r="I27" s="311" t="s">
        <v>1493</v>
      </c>
      <c r="J27" s="311"/>
      <c r="K27" s="311" t="s">
        <v>26</v>
      </c>
      <c r="L27" s="311"/>
      <c r="M27" s="311" t="s">
        <v>1494</v>
      </c>
      <c r="N27" s="311"/>
      <c r="O27" s="29" t="s">
        <v>1495</v>
      </c>
      <c r="P27" s="29" t="s">
        <v>1496</v>
      </c>
      <c r="Q27" s="311" t="s">
        <v>1497</v>
      </c>
      <c r="R27" s="311"/>
      <c r="S27" s="311"/>
      <c r="T27" s="29" t="s">
        <v>1498</v>
      </c>
      <c r="U27" s="29" t="s">
        <v>1499</v>
      </c>
      <c r="V27" s="311" t="s">
        <v>27</v>
      </c>
      <c r="W27" s="311"/>
    </row>
    <row r="28" spans="1:23">
      <c r="A28" t="s">
        <v>1500</v>
      </c>
      <c r="B28" s="311">
        <v>31</v>
      </c>
      <c r="C28" s="311"/>
      <c r="D28">
        <v>5</v>
      </c>
      <c r="E28" s="311">
        <v>19</v>
      </c>
      <c r="F28" s="311"/>
      <c r="G28" s="311">
        <v>22</v>
      </c>
      <c r="H28" s="311"/>
      <c r="I28" s="311">
        <v>20</v>
      </c>
      <c r="J28" s="311"/>
      <c r="K28" s="311">
        <v>8</v>
      </c>
      <c r="L28" s="311"/>
      <c r="M28" s="311">
        <v>8</v>
      </c>
      <c r="N28" s="311"/>
      <c r="O28">
        <v>1</v>
      </c>
      <c r="P28">
        <v>12</v>
      </c>
      <c r="Q28" s="311">
        <v>9</v>
      </c>
      <c r="R28" s="311"/>
      <c r="S28" s="311"/>
      <c r="T28">
        <v>2</v>
      </c>
      <c r="U28">
        <v>3</v>
      </c>
      <c r="V28" s="311">
        <v>30</v>
      </c>
      <c r="W28" s="311"/>
    </row>
    <row r="29" spans="1:23">
      <c r="A29" t="s">
        <v>1501</v>
      </c>
      <c r="B29" s="311">
        <f>COUNTIF(Data!C:C, A25)</f>
        <v>72</v>
      </c>
      <c r="C29" s="311"/>
      <c r="D29">
        <f>COUNTIFS(Data!C:C,A24, Data!AL:AL, 1)</f>
        <v>13</v>
      </c>
      <c r="E29" s="311">
        <f>COUNTIFS(Data!C:C, A24,Data!AG:AG, 1)</f>
        <v>51</v>
      </c>
      <c r="F29" s="311"/>
      <c r="G29" s="311">
        <f>COUNTIFS(Data!BP:BP, "&gt;"&amp;Data!#REF!, Data!C:C, A24)</f>
        <v>0</v>
      </c>
      <c r="H29" s="311"/>
      <c r="I29" s="311">
        <f>SUM(Data!P:P)</f>
        <v>46</v>
      </c>
      <c r="J29" s="311"/>
      <c r="K29" s="311">
        <f>SUM(Data!AC:AC)</f>
        <v>31</v>
      </c>
      <c r="L29" s="311"/>
      <c r="M29" s="311">
        <f>COUNTIFS(Data!W:W,1,Data!O:O,1) + COUNTIFS(Data!W:W, 1, Data!BP:BP, "&gt;"&amp;Data!#REF!)</f>
        <v>22</v>
      </c>
      <c r="N29" s="311"/>
      <c r="O29">
        <f>COUNTIFS(Data!U:U,1,Data!AD:AD,1)</f>
        <v>2</v>
      </c>
      <c r="P29">
        <f>COUNTIFS(Data!AD:AD,1,Data!T:T,1)</f>
        <v>20</v>
      </c>
      <c r="Q29" s="311">
        <f>COUNTIFS(Data!AD:AD, 1, Data!W:W,1)</f>
        <v>11</v>
      </c>
      <c r="R29" s="311"/>
      <c r="S29" s="311"/>
      <c r="T29">
        <f>COUNTIFS(Data!AD:AD,1,Data!Y:Y,1)</f>
        <v>5</v>
      </c>
      <c r="U29">
        <f>COUNTIFS(Data!AD:AD,1,Data!X:X,1)</f>
        <v>8</v>
      </c>
      <c r="V29" s="311">
        <f>SUM(Data!AD:AD)</f>
        <v>51</v>
      </c>
      <c r="W29" s="311"/>
    </row>
    <row r="31" spans="1:23">
      <c r="A31" t="s">
        <v>1502</v>
      </c>
    </row>
    <row r="32" spans="1:23">
      <c r="A32" t="s">
        <v>47</v>
      </c>
      <c r="B32">
        <f>SUM(Data!AZ:AZ)</f>
        <v>177</v>
      </c>
    </row>
    <row r="33" spans="1:7">
      <c r="A33" t="s">
        <v>48</v>
      </c>
      <c r="B33">
        <f>SUM(Data!$BA:$BA)</f>
        <v>11</v>
      </c>
    </row>
    <row r="34" spans="1:7">
      <c r="A34" t="s">
        <v>49</v>
      </c>
      <c r="B34">
        <f>SUM(Data!$BB:$BB)</f>
        <v>102</v>
      </c>
    </row>
    <row r="35" spans="1:7">
      <c r="A35" t="s">
        <v>50</v>
      </c>
      <c r="B35">
        <f>SUM(Data!$BC:$BC)</f>
        <v>10</v>
      </c>
    </row>
    <row r="36" spans="1:7">
      <c r="A36" t="s">
        <v>51</v>
      </c>
      <c r="B36">
        <f>SUM(Data!$BD:$BD)</f>
        <v>126</v>
      </c>
    </row>
    <row r="37" spans="1:7">
      <c r="A37" t="s">
        <v>52</v>
      </c>
      <c r="B37">
        <f>SUM(Data!$BE:$BE)</f>
        <v>12</v>
      </c>
    </row>
    <row r="38" spans="1:7">
      <c r="A38" t="s">
        <v>53</v>
      </c>
      <c r="B38">
        <f>SUM(Data!$BF:$BF)</f>
        <v>12</v>
      </c>
    </row>
    <row r="39" spans="1:7">
      <c r="A39" t="s">
        <v>54</v>
      </c>
      <c r="B39">
        <f>SUM(Data!$BG:$BG)</f>
        <v>5</v>
      </c>
    </row>
    <row r="40" spans="1:7">
      <c r="A40" t="s">
        <v>55</v>
      </c>
      <c r="B40">
        <f>SUM(Data!$BH:$BH)</f>
        <v>20</v>
      </c>
    </row>
    <row r="41" spans="1:7">
      <c r="A41" t="s">
        <v>56</v>
      </c>
      <c r="B41">
        <f>SUM(Data!$BI:$BI)</f>
        <v>26</v>
      </c>
    </row>
    <row r="43" spans="1:7">
      <c r="A43" t="s">
        <v>1503</v>
      </c>
    </row>
    <row r="44" spans="1:7">
      <c r="A44" t="s">
        <v>62</v>
      </c>
      <c r="B44" t="s">
        <v>1504</v>
      </c>
      <c r="C44" s="20" t="s">
        <v>66</v>
      </c>
      <c r="E44" t="s">
        <v>62</v>
      </c>
      <c r="F44" t="s">
        <v>1504</v>
      </c>
      <c r="G44" s="20" t="s">
        <v>112</v>
      </c>
    </row>
    <row r="45" spans="1:7">
      <c r="A45">
        <v>0</v>
      </c>
      <c r="B45">
        <v>0</v>
      </c>
      <c r="C45" s="20">
        <f>COUNTIFS(Data!$BO:$BO,A45,Data!$BN:$BN,B45, Data!$C:$C,C$44)</f>
        <v>0</v>
      </c>
      <c r="E45">
        <v>0</v>
      </c>
      <c r="F45">
        <v>0</v>
      </c>
      <c r="G45" s="20">
        <f>COUNTIFS(Data!$BO:$BO,E45,Data!$BN:$BN,F45, Data!$C:$C,G$44)</f>
        <v>0</v>
      </c>
    </row>
    <row r="46" spans="1:7">
      <c r="A46">
        <v>1</v>
      </c>
      <c r="B46">
        <v>0</v>
      </c>
      <c r="C46" s="20">
        <f>COUNTIFS(Data!$BO:$BO,A46,Data!$BN:$BN,B46, Data!$C:$C,C$44)</f>
        <v>0</v>
      </c>
      <c r="E46">
        <v>1</v>
      </c>
      <c r="F46">
        <v>0</v>
      </c>
      <c r="G46" s="20">
        <f>COUNTIFS(Data!$BO:$BO,E46,Data!$BN:$BN,F46, Data!$C:$C,G$44)</f>
        <v>0</v>
      </c>
    </row>
    <row r="47" spans="1:7">
      <c r="A47">
        <v>2</v>
      </c>
      <c r="B47">
        <v>0</v>
      </c>
      <c r="C47" s="20">
        <f>COUNTIFS(Data!$BO:$BO,A47,Data!$BN:$BN,B47, Data!$C:$C,C$44)</f>
        <v>0</v>
      </c>
      <c r="E47">
        <v>2</v>
      </c>
      <c r="F47">
        <v>0</v>
      </c>
      <c r="G47" s="20">
        <f>COUNTIFS(Data!$BO:$BO,E47,Data!$BN:$BN,F47, Data!$C:$C,G$44)</f>
        <v>0</v>
      </c>
    </row>
    <row r="48" spans="1:7">
      <c r="A48">
        <v>3</v>
      </c>
      <c r="B48">
        <v>0</v>
      </c>
      <c r="C48" s="20">
        <f>COUNTIFS(Data!$BO:$BO,A48,Data!$BN:$BN,B48, Data!$C:$C,C$44)</f>
        <v>0</v>
      </c>
      <c r="E48">
        <v>3</v>
      </c>
      <c r="F48">
        <v>0</v>
      </c>
      <c r="G48" s="20">
        <f>COUNTIFS(Data!$BO:$BO,E48,Data!$BN:$BN,F48, Data!$C:$C,G$44)</f>
        <v>0</v>
      </c>
    </row>
    <row r="49" spans="1:7">
      <c r="A49">
        <v>4</v>
      </c>
      <c r="B49">
        <v>0</v>
      </c>
      <c r="C49" s="20">
        <f>COUNTIFS(Data!$BO:$BO,A49,Data!$BN:$BN,B49, Data!$C:$C,C$44)</f>
        <v>0</v>
      </c>
      <c r="E49">
        <v>4</v>
      </c>
      <c r="F49">
        <v>0</v>
      </c>
      <c r="G49" s="20">
        <f>COUNTIFS(Data!$BO:$BO,E49,Data!$BN:$BN,F49, Data!$C:$C,G$44)</f>
        <v>1</v>
      </c>
    </row>
    <row r="50" spans="1:7">
      <c r="A50">
        <v>5</v>
      </c>
      <c r="B50">
        <v>0</v>
      </c>
      <c r="C50" s="20">
        <f>COUNTIFS(Data!$BO:$BO,A50,Data!$BN:$BN,B50, Data!$C:$C,C$44)</f>
        <v>0</v>
      </c>
      <c r="E50">
        <v>5</v>
      </c>
      <c r="F50">
        <v>0</v>
      </c>
      <c r="G50" s="20">
        <f>COUNTIFS(Data!$BO:$BO,E50,Data!$BN:$BN,F50, Data!$C:$C,G$44)</f>
        <v>0</v>
      </c>
    </row>
    <row r="51" spans="1:7">
      <c r="A51">
        <v>0</v>
      </c>
      <c r="B51">
        <v>1</v>
      </c>
      <c r="C51" s="20">
        <f>COUNTIFS(Data!$BO:$BO,A51,Data!$BN:$BN,B51, Data!$C:$C,C$44)</f>
        <v>0</v>
      </c>
      <c r="E51">
        <v>0</v>
      </c>
      <c r="F51">
        <v>1</v>
      </c>
      <c r="G51" s="20">
        <f>COUNTIFS(Data!$BO:$BO,E51,Data!$BN:$BN,F51, Data!$C:$C,G$44)</f>
        <v>0</v>
      </c>
    </row>
    <row r="52" spans="1:7">
      <c r="A52">
        <v>1</v>
      </c>
      <c r="B52">
        <v>1</v>
      </c>
      <c r="C52" s="20">
        <f>COUNTIFS(Data!$BO:$BO,A52,Data!$BN:$BN,B52, Data!$C:$C,C$44)</f>
        <v>7</v>
      </c>
      <c r="E52">
        <v>1</v>
      </c>
      <c r="F52">
        <v>1</v>
      </c>
      <c r="G52" s="20">
        <f>COUNTIFS(Data!$BO:$BO,E52,Data!$BN:$BN,F52, Data!$C:$C,G$44)</f>
        <v>4</v>
      </c>
    </row>
    <row r="53" spans="1:7">
      <c r="A53">
        <v>2</v>
      </c>
      <c r="B53">
        <v>1</v>
      </c>
      <c r="C53" s="20">
        <f>COUNTIFS(Data!$BO:$BO,A53,Data!$BN:$BN,B53, Data!$C:$C,C$44)</f>
        <v>3</v>
      </c>
      <c r="E53">
        <v>2</v>
      </c>
      <c r="F53">
        <v>1</v>
      </c>
      <c r="G53" s="20">
        <f>COUNTIFS(Data!$BO:$BO,E53,Data!$BN:$BN,F53, Data!$C:$C,G$44)</f>
        <v>1</v>
      </c>
    </row>
    <row r="54" spans="1:7">
      <c r="A54">
        <v>3</v>
      </c>
      <c r="B54">
        <v>1</v>
      </c>
      <c r="C54" s="20">
        <f>COUNTIFS(Data!$BO:$BO,A54,Data!$BN:$BN,B54, Data!$C:$C,C$44)</f>
        <v>4</v>
      </c>
      <c r="E54">
        <v>3</v>
      </c>
      <c r="F54">
        <v>1</v>
      </c>
      <c r="G54" s="20">
        <f>COUNTIFS(Data!$BO:$BO,E54,Data!$BN:$BN,F54, Data!$C:$C,G$44)</f>
        <v>1</v>
      </c>
    </row>
    <row r="55" spans="1:7">
      <c r="A55">
        <v>4</v>
      </c>
      <c r="B55">
        <v>1</v>
      </c>
      <c r="C55" s="20">
        <f>COUNTIFS(Data!$BO:$BO,A55,Data!$BN:$BN,B55, Data!$C:$C,C$44)</f>
        <v>1</v>
      </c>
      <c r="E55">
        <v>4</v>
      </c>
      <c r="F55">
        <v>1</v>
      </c>
      <c r="G55" s="20">
        <f>COUNTIFS(Data!$BO:$BO,E55,Data!$BN:$BN,F55, Data!$C:$C,G$44)</f>
        <v>5</v>
      </c>
    </row>
    <row r="56" spans="1:7">
      <c r="A56">
        <v>5</v>
      </c>
      <c r="B56">
        <v>1</v>
      </c>
      <c r="C56" s="20">
        <f>COUNTIFS(Data!$BO:$BO,A56,Data!$BN:$BN,B56, Data!$C:$C,C$44)</f>
        <v>0</v>
      </c>
      <c r="E56">
        <v>5</v>
      </c>
      <c r="F56">
        <v>1</v>
      </c>
      <c r="G56" s="20">
        <f>COUNTIFS(Data!$BO:$BO,E56,Data!$BN:$BN,F56, Data!$C:$C,G$44)</f>
        <v>0</v>
      </c>
    </row>
    <row r="57" spans="1:7">
      <c r="A57">
        <v>0</v>
      </c>
      <c r="B57">
        <v>2</v>
      </c>
      <c r="C57" s="20">
        <f>COUNTIFS(Data!$BO:$BO,A57,Data!$BN:$BN,B57, Data!$C:$C,C$44)</f>
        <v>2</v>
      </c>
      <c r="E57">
        <v>0</v>
      </c>
      <c r="F57">
        <v>2</v>
      </c>
      <c r="G57" s="20">
        <f>COUNTIFS(Data!$BO:$BO,E57,Data!$BN:$BN,F57, Data!$C:$C,G$44)</f>
        <v>0</v>
      </c>
    </row>
    <row r="58" spans="1:7">
      <c r="A58">
        <v>1</v>
      </c>
      <c r="B58">
        <v>2</v>
      </c>
      <c r="C58" s="20">
        <f>COUNTIFS(Data!$BO:$BO,A58,Data!$BN:$BN,B58, Data!$C:$C,C$44)</f>
        <v>66</v>
      </c>
      <c r="E58">
        <v>1</v>
      </c>
      <c r="F58">
        <v>2</v>
      </c>
      <c r="G58" s="20">
        <f>COUNTIFS(Data!$BO:$BO,E58,Data!$BN:$BN,F58, Data!$C:$C,G$44)</f>
        <v>13</v>
      </c>
    </row>
    <row r="59" spans="1:7">
      <c r="A59">
        <v>2</v>
      </c>
      <c r="B59">
        <v>2</v>
      </c>
      <c r="C59" s="20">
        <f>COUNTIFS(Data!$BO:$BO,A59,Data!$BN:$BN,B59, Data!$C:$C,C$44)</f>
        <v>12</v>
      </c>
      <c r="E59">
        <v>2</v>
      </c>
      <c r="F59">
        <v>2</v>
      </c>
      <c r="G59" s="20">
        <f>COUNTIFS(Data!$BO:$BO,E59,Data!$BN:$BN,F59, Data!$C:$C,G$44)</f>
        <v>0</v>
      </c>
    </row>
    <row r="60" spans="1:7">
      <c r="A60">
        <v>3</v>
      </c>
      <c r="B60">
        <v>2</v>
      </c>
      <c r="C60" s="20">
        <f>COUNTIFS(Data!$BO:$BO,A60,Data!$BN:$BN,B60, Data!$C:$C,C$44)</f>
        <v>11</v>
      </c>
      <c r="E60">
        <v>3</v>
      </c>
      <c r="F60">
        <v>2</v>
      </c>
      <c r="G60" s="20">
        <f>COUNTIFS(Data!$BO:$BO,E60,Data!$BN:$BN,F60, Data!$C:$C,G$44)</f>
        <v>2</v>
      </c>
    </row>
    <row r="61" spans="1:7">
      <c r="A61">
        <v>4</v>
      </c>
      <c r="B61">
        <v>2</v>
      </c>
      <c r="C61" s="20">
        <f>COUNTIFS(Data!$BO:$BO,A61,Data!$BN:$BN,B61, Data!$C:$C,C$44)</f>
        <v>1</v>
      </c>
      <c r="E61">
        <v>4</v>
      </c>
      <c r="F61">
        <v>2</v>
      </c>
      <c r="G61" s="20">
        <f>COUNTIFS(Data!$BO:$BO,E61,Data!$BN:$BN,F61, Data!$C:$C,G$44)</f>
        <v>0</v>
      </c>
    </row>
    <row r="62" spans="1:7">
      <c r="A62">
        <v>5</v>
      </c>
      <c r="B62">
        <v>2</v>
      </c>
      <c r="C62" s="20">
        <f>COUNTIFS(Data!$BO:$BO,A62,Data!$BN:$BN,B62, Data!$C:$C,C$44)</f>
        <v>0</v>
      </c>
      <c r="E62">
        <v>5</v>
      </c>
      <c r="F62">
        <v>2</v>
      </c>
      <c r="G62" s="20">
        <f>COUNTIFS(Data!$BO:$BO,E62,Data!$BN:$BN,F62, Data!$C:$C,G$44)</f>
        <v>2</v>
      </c>
    </row>
    <row r="63" spans="1:7">
      <c r="A63">
        <v>0</v>
      </c>
      <c r="B63">
        <v>3</v>
      </c>
      <c r="C63" s="20">
        <f>COUNTIFS(Data!$BO:$BO,A63,Data!$BN:$BN,B63, Data!$C:$C,C$44)</f>
        <v>0</v>
      </c>
      <c r="E63">
        <v>0</v>
      </c>
      <c r="F63">
        <v>3</v>
      </c>
      <c r="G63" s="20">
        <f>COUNTIFS(Data!$BO:$BO,E63,Data!$BN:$BN,F63, Data!$C:$C,G$44)</f>
        <v>0</v>
      </c>
    </row>
    <row r="64" spans="1:7">
      <c r="A64">
        <v>1</v>
      </c>
      <c r="B64">
        <v>3</v>
      </c>
      <c r="C64" s="20">
        <f>COUNTIFS(Data!$BO:$BO,A64,Data!$BN:$BN,B64, Data!$C:$C,C$44)</f>
        <v>13</v>
      </c>
      <c r="E64">
        <v>1</v>
      </c>
      <c r="F64">
        <v>3</v>
      </c>
      <c r="G64" s="20">
        <f>COUNTIFS(Data!$BO:$BO,E64,Data!$BN:$BN,F64, Data!$C:$C,G$44)</f>
        <v>15</v>
      </c>
    </row>
    <row r="65" spans="1:12">
      <c r="A65">
        <v>2</v>
      </c>
      <c r="B65">
        <v>3</v>
      </c>
      <c r="C65" s="20">
        <f>COUNTIFS(Data!$BO:$BO,A65,Data!$BN:$BN,B65, Data!$C:$C,C$44)</f>
        <v>33</v>
      </c>
      <c r="E65">
        <v>2</v>
      </c>
      <c r="F65">
        <v>3</v>
      </c>
      <c r="G65" s="20">
        <f>COUNTIFS(Data!$BO:$BO,E65,Data!$BN:$BN,F65, Data!$C:$C,G$44)</f>
        <v>5</v>
      </c>
    </row>
    <row r="66" spans="1:12">
      <c r="A66">
        <v>3</v>
      </c>
      <c r="B66">
        <v>3</v>
      </c>
      <c r="C66" s="20">
        <f>COUNTIFS(Data!$BO:$BO,A66,Data!$BN:$BN,B66, Data!$C:$C,C$44)</f>
        <v>8</v>
      </c>
      <c r="E66">
        <v>3</v>
      </c>
      <c r="F66">
        <v>3</v>
      </c>
      <c r="G66" s="20">
        <f>COUNTIFS(Data!$BO:$BO,E66,Data!$BN:$BN,F66, Data!$C:$C,G$44)</f>
        <v>9</v>
      </c>
    </row>
    <row r="67" spans="1:12">
      <c r="A67">
        <v>4</v>
      </c>
      <c r="B67">
        <v>3</v>
      </c>
      <c r="C67" s="20">
        <f>COUNTIFS(Data!$BO:$BO,A67,Data!$BN:$BN,B67, Data!$C:$C,C$44)</f>
        <v>3</v>
      </c>
      <c r="E67">
        <v>4</v>
      </c>
      <c r="F67">
        <v>3</v>
      </c>
      <c r="G67" s="20">
        <f>COUNTIFS(Data!$BO:$BO,E67,Data!$BN:$BN,F67, Data!$C:$C,G$44)</f>
        <v>10</v>
      </c>
    </row>
    <row r="68" spans="1:12">
      <c r="A68">
        <v>5</v>
      </c>
      <c r="B68">
        <v>3</v>
      </c>
      <c r="C68" s="20">
        <f>COUNTIFS(Data!$BO:$BO,A68,Data!$BN:$BN,B68, Data!$C:$C,C$44)</f>
        <v>0</v>
      </c>
      <c r="E68">
        <v>5</v>
      </c>
      <c r="F68">
        <v>3</v>
      </c>
      <c r="G68" s="20">
        <f>COUNTIFS(Data!$BO:$BO,E68,Data!$BN:$BN,F68, Data!$C:$C,G$44)</f>
        <v>3</v>
      </c>
    </row>
    <row r="69" spans="1:12">
      <c r="A69">
        <v>0</v>
      </c>
      <c r="B69">
        <v>4</v>
      </c>
      <c r="C69" s="20">
        <f>COUNTIFS(Data!$BO:$BO,A69,Data!$BN:$BN,B69, Data!$C:$C,C$44)</f>
        <v>0</v>
      </c>
      <c r="E69">
        <v>0</v>
      </c>
      <c r="F69">
        <v>4</v>
      </c>
      <c r="G69" s="20">
        <f>COUNTIFS(Data!$BO:$BO,E69,Data!$BN:$BN,F69, Data!$C:$C,G$44)</f>
        <v>0</v>
      </c>
    </row>
    <row r="70" spans="1:12">
      <c r="A70">
        <v>1</v>
      </c>
      <c r="B70">
        <v>4</v>
      </c>
      <c r="C70" s="20">
        <f>COUNTIFS(Data!$BO:$BO,A70,Data!$BN:$BN,B70, Data!$C:$C,C$44)</f>
        <v>1</v>
      </c>
      <c r="E70">
        <v>1</v>
      </c>
      <c r="F70">
        <v>4</v>
      </c>
      <c r="G70" s="20">
        <f>COUNTIFS(Data!$BO:$BO,E70,Data!$BN:$BN,F70, Data!$C:$C,G$44)</f>
        <v>0</v>
      </c>
    </row>
    <row r="71" spans="1:12">
      <c r="A71">
        <v>2</v>
      </c>
      <c r="B71">
        <v>4</v>
      </c>
      <c r="C71" s="20">
        <f>COUNTIFS(Data!$BO:$BO,A71,Data!$BN:$BN,B71, Data!$C:$C,C$44)</f>
        <v>1</v>
      </c>
      <c r="E71">
        <v>2</v>
      </c>
      <c r="F71">
        <v>4</v>
      </c>
      <c r="G71" s="20">
        <f>COUNTIFS(Data!$BO:$BO,E71,Data!$BN:$BN,F71, Data!$C:$C,G$44)</f>
        <v>0</v>
      </c>
    </row>
    <row r="72" spans="1:12">
      <c r="A72">
        <v>3</v>
      </c>
      <c r="B72">
        <v>4</v>
      </c>
      <c r="C72" s="20">
        <f>COUNTIFS(Data!$BO:$BO,A72,Data!$BN:$BN,B72, Data!$C:$C,C$44)</f>
        <v>1</v>
      </c>
      <c r="E72">
        <v>3</v>
      </c>
      <c r="F72">
        <v>4</v>
      </c>
      <c r="G72" s="20">
        <f>COUNTIFS(Data!$BO:$BO,E72,Data!$BN:$BN,F72, Data!$C:$C,G$44)</f>
        <v>0</v>
      </c>
    </row>
    <row r="73" spans="1:12">
      <c r="A73">
        <v>4</v>
      </c>
      <c r="B73">
        <v>4</v>
      </c>
      <c r="C73" s="20">
        <f>COUNTIFS(Data!$BO:$BO,A73,Data!$BN:$BN,B73, Data!$C:$C,C$44)</f>
        <v>2</v>
      </c>
      <c r="E73">
        <v>4</v>
      </c>
      <c r="F73">
        <v>4</v>
      </c>
      <c r="G73" s="20">
        <f>COUNTIFS(Data!$BO:$BO,E73,Data!$BN:$BN,F73, Data!$C:$C,G$44)</f>
        <v>0</v>
      </c>
    </row>
    <row r="74" spans="1:12">
      <c r="A74">
        <v>5</v>
      </c>
      <c r="B74">
        <v>4</v>
      </c>
      <c r="C74" s="20">
        <f>COUNTIFS(Data!$BO:$BO,A74,Data!$BN:$BN,B74, Data!$C:$C,C$44)</f>
        <v>3</v>
      </c>
      <c r="E74">
        <v>5</v>
      </c>
      <c r="F74">
        <v>4</v>
      </c>
      <c r="G74" s="20">
        <f>COUNTIFS(Data!$BO:$BO,E74,Data!$BN:$BN,F74, Data!$C:$C,G$44)</f>
        <v>1</v>
      </c>
    </row>
    <row r="75" spans="1:12">
      <c r="C75" s="20">
        <f>SUM(C45:C74)</f>
        <v>172</v>
      </c>
      <c r="G75" s="20">
        <f>SUM(G45:G74)</f>
        <v>72</v>
      </c>
    </row>
    <row r="77" spans="1:12">
      <c r="A77" t="s">
        <v>1505</v>
      </c>
      <c r="B77">
        <v>2010</v>
      </c>
      <c r="C77">
        <v>2011</v>
      </c>
      <c r="D77">
        <v>2012</v>
      </c>
      <c r="E77">
        <v>2013</v>
      </c>
      <c r="F77">
        <v>2014</v>
      </c>
      <c r="G77">
        <v>2015</v>
      </c>
      <c r="H77">
        <v>2016</v>
      </c>
      <c r="I77">
        <v>2017</v>
      </c>
      <c r="J77">
        <v>2018</v>
      </c>
      <c r="K77">
        <v>2019</v>
      </c>
      <c r="L77">
        <v>2020</v>
      </c>
    </row>
    <row r="78" spans="1:12">
      <c r="A78" t="s">
        <v>14</v>
      </c>
      <c r="B78">
        <f>COUNTIFS(Data!$BL:$BL,'Chart Tables'!B$77,Data!$O:$O,1)</f>
        <v>0</v>
      </c>
      <c r="C78">
        <f>COUNTIFS(Data!$BL:$BL,'Chart Tables'!C$77,Data!$O:$O,1)</f>
        <v>0</v>
      </c>
      <c r="D78">
        <f>COUNTIFS(Data!$BL:$BL,'Chart Tables'!D$77,Data!$O:$O,1)</f>
        <v>0</v>
      </c>
      <c r="E78">
        <f>COUNTIFS(Data!$BL:$BL,'Chart Tables'!E$77,Data!$O:$O,1)</f>
        <v>1</v>
      </c>
      <c r="F78">
        <f>COUNTIFS(Data!$BL:$BL,'Chart Tables'!F$77,Data!$O:$O,1)</f>
        <v>1</v>
      </c>
      <c r="G78">
        <f>COUNTIFS(Data!$BL:$BL,'Chart Tables'!G$77,Data!$O:$O,1)</f>
        <v>0</v>
      </c>
      <c r="H78">
        <f>COUNTIFS(Data!$BL:$BL,'Chart Tables'!H$77,Data!$O:$O,1)</f>
        <v>4</v>
      </c>
      <c r="I78">
        <f>COUNTIFS(Data!$BL:$BL,'Chart Tables'!I$77,Data!$O:$O,1)</f>
        <v>3</v>
      </c>
      <c r="J78">
        <f>COUNTIFS(Data!$BL:$BL,'Chart Tables'!J$77,Data!$O:$O,1)</f>
        <v>13</v>
      </c>
      <c r="K78">
        <f>COUNTIFS(Data!$BL:$BL,'Chart Tables'!K$77,Data!$O:$O,1)</f>
        <v>8</v>
      </c>
      <c r="L78">
        <f>COUNTIFS(Data!$BL:$BL,'Chart Tables'!L$77,Data!$O:$O,1)</f>
        <v>7</v>
      </c>
    </row>
    <row r="79" spans="1:12">
      <c r="A79" t="s">
        <v>60</v>
      </c>
      <c r="B79">
        <f>COUNTIFS(Data!$BL:$BL,'Chart Tables'!B$77,Data!$O:$O,0, Data!$P:$P,0)</f>
        <v>2</v>
      </c>
      <c r="C79">
        <f>COUNTIFS(Data!$BL:$BL,'Chart Tables'!C$77,Data!$O:$O,0, Data!$P:$P,0)</f>
        <v>5</v>
      </c>
      <c r="D79">
        <f>COUNTIFS(Data!$BL:$BL,'Chart Tables'!D$77,Data!$O:$O,0, Data!$P:$P,0)</f>
        <v>2</v>
      </c>
      <c r="E79">
        <f>COUNTIFS(Data!$BL:$BL,'Chart Tables'!E$77,Data!$O:$O,0, Data!$P:$P,0)</f>
        <v>7</v>
      </c>
      <c r="F79">
        <f>COUNTIFS(Data!$BL:$BL,'Chart Tables'!F$77,Data!$O:$O,0, Data!$P:$P,0)</f>
        <v>5</v>
      </c>
      <c r="G79">
        <f>COUNTIFS(Data!$BL:$BL,'Chart Tables'!G$77,Data!$O:$O,0, Data!$P:$P,0)</f>
        <v>11</v>
      </c>
      <c r="H79">
        <f>COUNTIFS(Data!$BL:$BL,'Chart Tables'!H$77,Data!$O:$O,0, Data!$P:$P,0)</f>
        <v>3</v>
      </c>
      <c r="I79">
        <f>COUNTIFS(Data!$BL:$BL,'Chart Tables'!I$77,Data!$O:$O,0, Data!$P:$P,0)</f>
        <v>9</v>
      </c>
      <c r="J79">
        <f>COUNTIFS(Data!$BL:$BL,'Chart Tables'!J$77,Data!$O:$O,0, Data!$P:$P,0)</f>
        <v>13</v>
      </c>
      <c r="K79">
        <f>COUNTIFS(Data!$BL:$BL,'Chart Tables'!K$77,Data!$O:$O,0, Data!$P:$P,0)</f>
        <v>20</v>
      </c>
      <c r="L79">
        <f>COUNTIFS(Data!$BL:$BL,'Chart Tables'!L$77,Data!$O:$O,0, Data!$P:$P,0)</f>
        <v>20</v>
      </c>
    </row>
    <row r="80" spans="1:12">
      <c r="A80" t="s">
        <v>1506</v>
      </c>
      <c r="B80">
        <f>COUNTIFS(Data!$BL:$BL,'Chart Tables'!B$77,Data!$O:$O,0, Data!$P:$P,1)</f>
        <v>1</v>
      </c>
      <c r="C80">
        <f>COUNTIFS(Data!$BL:$BL,'Chart Tables'!C$77,Data!$O:$O,0, Data!$P:$P,1)</f>
        <v>1</v>
      </c>
      <c r="D80">
        <f>COUNTIFS(Data!$BL:$BL,'Chart Tables'!D$77,Data!$O:$O,0, Data!$P:$P,1)</f>
        <v>0</v>
      </c>
      <c r="E80">
        <f>COUNTIFS(Data!$BL:$BL,'Chart Tables'!E$77,Data!$O:$O,0, Data!$P:$P,1)</f>
        <v>0</v>
      </c>
      <c r="F80">
        <f>COUNTIFS(Data!$BL:$BL,'Chart Tables'!F$77,Data!$O:$O,0, Data!$P:$P,1)</f>
        <v>0</v>
      </c>
      <c r="G80">
        <f>COUNTIFS(Data!$BL:$BL,'Chart Tables'!G$77,Data!$O:$O,0, Data!$P:$P,1)</f>
        <v>0</v>
      </c>
      <c r="H80">
        <f>COUNTIFS(Data!$BL:$BL,'Chart Tables'!H$77,Data!$O:$O,0, Data!$P:$P,1)</f>
        <v>1</v>
      </c>
      <c r="I80">
        <f>COUNTIFS(Data!$BL:$BL,'Chart Tables'!I$77,Data!$O:$O,0, Data!$P:$P,1)</f>
        <v>3</v>
      </c>
      <c r="J80">
        <f>COUNTIFS(Data!$BL:$BL,'Chart Tables'!J$77,Data!$O:$O,0, Data!$P:$P,1)</f>
        <v>5</v>
      </c>
      <c r="K80">
        <f>COUNTIFS(Data!$BL:$BL,'Chart Tables'!K$77,Data!$O:$O,0, Data!$P:$P,1)</f>
        <v>6</v>
      </c>
      <c r="L80">
        <f>COUNTIFS(Data!$BL:$BL,'Chart Tables'!L$77,Data!$O:$O,0, Data!$P:$P,1)</f>
        <v>4</v>
      </c>
    </row>
    <row r="82" spans="1:12">
      <c r="A82" t="s">
        <v>1507</v>
      </c>
      <c r="B82" t="s">
        <v>72</v>
      </c>
      <c r="C82" t="s">
        <v>86</v>
      </c>
      <c r="D82" t="s">
        <v>79</v>
      </c>
      <c r="E82" t="s">
        <v>292</v>
      </c>
      <c r="F82" t="s">
        <v>45</v>
      </c>
    </row>
    <row r="83" spans="1:12">
      <c r="A83" t="s">
        <v>14</v>
      </c>
      <c r="B83">
        <f>COUNTIFS(Data!$BK:$BK,'Chart Tables'!B$82,Data!$O:$O,1)</f>
        <v>1</v>
      </c>
      <c r="C83">
        <f>COUNTIFS(Data!$BK:$BK,'Chart Tables'!C$82,Data!$O:$O,1)</f>
        <v>7</v>
      </c>
      <c r="D83">
        <f>COUNTIFS(Data!$BK:$BK,'Chart Tables'!D$82,Data!$O:$O,1)</f>
        <v>48</v>
      </c>
      <c r="E83">
        <f>COUNTIFS(Data!$BK:$BK,'Chart Tables'!E$82,Data!$O:$O,1)</f>
        <v>10</v>
      </c>
      <c r="F83">
        <f>COUNTIFS(Data!$BK:$BK,'Chart Tables'!F$82,Data!$O:$O,1)</f>
        <v>20</v>
      </c>
      <c r="G83">
        <f>SUM(B83:F85)</f>
        <v>248</v>
      </c>
    </row>
    <row r="84" spans="1:12">
      <c r="A84" t="s">
        <v>60</v>
      </c>
      <c r="B84">
        <f>COUNTIFS(Data!$BK:$BK,'Chart Tables'!B$82,Data!$O:$O, 0, Data!$P:$P, 0)</f>
        <v>34</v>
      </c>
      <c r="C84">
        <f>COUNTIFS(Data!$BK:$BK,'Chart Tables'!C$82,Data!$O:$O, 0, Data!$P:$P, 0)</f>
        <v>18</v>
      </c>
      <c r="D84">
        <f>COUNTIFS(Data!$BK:$BK,'Chart Tables'!D$82,Data!$O:$O, 0, Data!$P:$P, 0)</f>
        <v>38</v>
      </c>
      <c r="E84">
        <f>COUNTIFS(Data!$BK:$BK,'Chart Tables'!E$82,Data!$O:$O, 0, Data!$P:$P, 0)</f>
        <v>3</v>
      </c>
      <c r="F84">
        <f>COUNTIFS(Data!$BK:$BK,'Chart Tables'!F$82,Data!$O:$O, 0, Data!$P:$P, 0)</f>
        <v>39</v>
      </c>
    </row>
    <row r="85" spans="1:12">
      <c r="A85" t="s">
        <v>1506</v>
      </c>
      <c r="B85">
        <f>COUNTIFS(Data!$BK:$BK,'Chart Tables'!B$82,Data!$O:$O, 0, Data!$P:$P, 1)</f>
        <v>4</v>
      </c>
      <c r="C85">
        <f>COUNTIFS(Data!$BK:$BK,'Chart Tables'!C$82,Data!$O:$O, 0, Data!$P:$P, 1)</f>
        <v>10</v>
      </c>
      <c r="D85">
        <f>COUNTIFS(Data!$BK:$BK,'Chart Tables'!D$82,Data!$O:$O, 0, Data!$P:$P, 1)</f>
        <v>13</v>
      </c>
      <c r="E85">
        <f>COUNTIFS(Data!$BK:$BK,'Chart Tables'!E$82,Data!$O:$O, 0, Data!$P:$P, 1)</f>
        <v>1</v>
      </c>
      <c r="F85">
        <f>COUNTIFS(Data!$BK:$BK,'Chart Tables'!F$82,Data!$O:$O, 0, Data!$P:$P, 1)</f>
        <v>2</v>
      </c>
    </row>
    <row r="87" spans="1:12">
      <c r="A87" t="s">
        <v>1508</v>
      </c>
      <c r="B87">
        <v>2010</v>
      </c>
      <c r="C87">
        <v>2011</v>
      </c>
      <c r="D87">
        <v>2012</v>
      </c>
      <c r="E87">
        <v>2013</v>
      </c>
      <c r="F87">
        <v>2014</v>
      </c>
      <c r="G87">
        <v>2015</v>
      </c>
      <c r="H87">
        <v>2016</v>
      </c>
      <c r="I87">
        <v>2017</v>
      </c>
      <c r="J87">
        <v>2018</v>
      </c>
      <c r="K87">
        <v>2019</v>
      </c>
      <c r="L87">
        <v>2020</v>
      </c>
    </row>
    <row r="88" spans="1:12">
      <c r="A88" t="s">
        <v>26</v>
      </c>
      <c r="B88">
        <f>COUNTIFS(Data!$BL:$BL,B$87,Data!$AC:$AC,1)</f>
        <v>0</v>
      </c>
      <c r="C88">
        <f>COUNTIFS(Data!$BL:$BL,C$87,Data!$AC:$AC,1)</f>
        <v>1</v>
      </c>
      <c r="D88">
        <f>COUNTIFS(Data!$BL:$BL,D$87,Data!$AC:$AC,1)</f>
        <v>0</v>
      </c>
      <c r="E88">
        <f>COUNTIFS(Data!$BL:$BL,E$87,Data!$AC:$AC,1)</f>
        <v>0</v>
      </c>
      <c r="F88">
        <f>COUNTIFS(Data!$BL:$BL,F$87,Data!$AC:$AC,1)</f>
        <v>0</v>
      </c>
      <c r="G88">
        <f>COUNTIFS(Data!$BL:$BL,G$87,Data!$AC:$AC,1)</f>
        <v>0</v>
      </c>
      <c r="H88">
        <f>COUNTIFS(Data!$BL:$BL,H$87,Data!$AC:$AC,1)</f>
        <v>1</v>
      </c>
      <c r="I88">
        <f>COUNTIFS(Data!$BL:$BL,I$87,Data!$AC:$AC,1)</f>
        <v>3</v>
      </c>
      <c r="J88">
        <f>COUNTIFS(Data!$BL:$BL,J$87,Data!$AC:$AC,1)</f>
        <v>2</v>
      </c>
      <c r="K88">
        <f>COUNTIFS(Data!$BL:$BL,K$87,Data!$AC:$AC,1)</f>
        <v>2</v>
      </c>
      <c r="L88">
        <f>COUNTIFS(Data!$BL:$BL,L$87,Data!$AC:$AC,1)</f>
        <v>3</v>
      </c>
    </row>
    <row r="89" spans="1:12">
      <c r="A89" t="s">
        <v>27</v>
      </c>
      <c r="B89">
        <f>COUNTIFS(Data!$BL:$BL,B$87,Data!$AD:$AD,1)</f>
        <v>2</v>
      </c>
      <c r="C89">
        <f>COUNTIFS(Data!$BL:$BL,C$87,Data!$AD:$AD,1)</f>
        <v>2</v>
      </c>
      <c r="D89">
        <f>COUNTIFS(Data!$BL:$BL,D$87,Data!$AD:$AD,1)</f>
        <v>1</v>
      </c>
      <c r="E89">
        <f>COUNTIFS(Data!$BL:$BL,E$87,Data!$AD:$AD,1)</f>
        <v>3</v>
      </c>
      <c r="F89">
        <f>COUNTIFS(Data!$BL:$BL,F$87,Data!$AD:$AD,1)</f>
        <v>3</v>
      </c>
      <c r="G89">
        <f>COUNTIFS(Data!$BL:$BL,G$87,Data!$AD:$AD,1)</f>
        <v>2</v>
      </c>
      <c r="H89">
        <f>COUNTIFS(Data!$BL:$BL,H$87,Data!$AD:$AD,1)</f>
        <v>1</v>
      </c>
      <c r="I89">
        <f>COUNTIFS(Data!$BL:$BL,I$87,Data!$AD:$AD,1)</f>
        <v>7</v>
      </c>
      <c r="J89">
        <f>COUNTIFS(Data!$BL:$BL,J$87,Data!$AD:$AD,1)</f>
        <v>9</v>
      </c>
      <c r="K89">
        <f>COUNTIFS(Data!$BL:$BL,K$87,Data!$AD:$AD,1)</f>
        <v>6</v>
      </c>
      <c r="L89">
        <f>COUNTIFS(Data!$BL:$BL,L$87,Data!$AD:$AD,1)</f>
        <v>6</v>
      </c>
    </row>
    <row r="90" spans="1:12">
      <c r="A90" t="s">
        <v>28</v>
      </c>
      <c r="B90">
        <f>COUNTIFS(Data!$BL:$BL,B$87,Data!$AE:$AE,1)</f>
        <v>0</v>
      </c>
      <c r="C90">
        <f>COUNTIFS(Data!$BL:$BL,C$87,Data!$AE:$AE,1)</f>
        <v>1</v>
      </c>
      <c r="D90">
        <f>COUNTIFS(Data!$BL:$BL,D$87,Data!$AE:$AE,1)</f>
        <v>0</v>
      </c>
      <c r="E90">
        <f>COUNTIFS(Data!$BL:$BL,E$87,Data!$AE:$AE,1)</f>
        <v>0</v>
      </c>
      <c r="F90">
        <f>COUNTIFS(Data!$BL:$BL,F$87,Data!$AE:$AE,1)</f>
        <v>0</v>
      </c>
      <c r="G90">
        <f>COUNTIFS(Data!$BL:$BL,G$87,Data!$AE:$AE,1)</f>
        <v>2</v>
      </c>
      <c r="H90">
        <f>COUNTIFS(Data!$BL:$BL,H$87,Data!$AE:$AE,1)</f>
        <v>1</v>
      </c>
      <c r="I90">
        <f>COUNTIFS(Data!$BL:$BL,I$87,Data!$AE:$AE,1)</f>
        <v>3</v>
      </c>
      <c r="J90">
        <f>COUNTIFS(Data!$BL:$BL,J$87,Data!$AE:$AE,1)</f>
        <v>6</v>
      </c>
      <c r="K90">
        <f>COUNTIFS(Data!$BL:$BL,K$87,Data!$AE:$AE,1)</f>
        <v>9</v>
      </c>
      <c r="L90">
        <f>COUNTIFS(Data!$BL:$BL,L$87,Data!$AE:$AE,1)</f>
        <v>5</v>
      </c>
    </row>
    <row r="91" spans="1:12">
      <c r="A91" t="s">
        <v>1431</v>
      </c>
      <c r="B91">
        <f>COUNTIFS(Data!$BL:$BL,B$87,Data!$AF:$AF,1)</f>
        <v>1</v>
      </c>
      <c r="C91">
        <f>COUNTIFS(Data!$BL:$BL,C$87,Data!$AF:$AF,1)</f>
        <v>1</v>
      </c>
      <c r="D91">
        <f>COUNTIFS(Data!$BL:$BL,D$87,Data!$AF:$AF,1)</f>
        <v>0</v>
      </c>
      <c r="E91">
        <f>COUNTIFS(Data!$BL:$BL,E$87,Data!$AF:$AF,1)</f>
        <v>1</v>
      </c>
      <c r="F91">
        <f>COUNTIFS(Data!$BL:$BL,F$87,Data!$AF:$AF,1)</f>
        <v>0</v>
      </c>
      <c r="G91">
        <f>COUNTIFS(Data!$BL:$BL,G$87,Data!$AF:$AF,1)</f>
        <v>0</v>
      </c>
      <c r="H91">
        <f>COUNTIFS(Data!$BL:$BL,H$87,Data!$AF:$AF,1)</f>
        <v>2</v>
      </c>
      <c r="I91">
        <f>COUNTIFS(Data!$BL:$BL,I$87,Data!$AF:$AF,1)</f>
        <v>3</v>
      </c>
      <c r="J91">
        <f>COUNTIFS(Data!$BL:$BL,J$87,Data!$AF:$AF,1)</f>
        <v>1</v>
      </c>
      <c r="K91">
        <f>COUNTIFS(Data!$BL:$BL,K$87,Data!$AF:$AF,1)</f>
        <v>1</v>
      </c>
      <c r="L91">
        <f>COUNTIFS(Data!$BL:$BL,L$87,Data!$AF:$AF,1)</f>
        <v>0</v>
      </c>
    </row>
    <row r="92" spans="1:12">
      <c r="A92" t="s">
        <v>1432</v>
      </c>
      <c r="B92">
        <f>COUNTIFS(Data!$BL:$BL,B$87,Data!$AG:$AG,1)</f>
        <v>0</v>
      </c>
      <c r="C92">
        <f>COUNTIFS(Data!$BL:$BL,C$87,Data!$AG:$AG,1)</f>
        <v>0</v>
      </c>
      <c r="D92">
        <f>COUNTIFS(Data!$BL:$BL,D$87,Data!$AG:$AG,1)</f>
        <v>0</v>
      </c>
      <c r="E92">
        <f>COUNTIFS(Data!$BL:$BL,E$87,Data!$AG:$AG,1)</f>
        <v>1</v>
      </c>
      <c r="F92">
        <f>COUNTIFS(Data!$BL:$BL,F$87,Data!$AG:$AG,1)</f>
        <v>1</v>
      </c>
      <c r="G92">
        <f>COUNTIFS(Data!$BL:$BL,G$87,Data!$AG:$AG,1)</f>
        <v>0</v>
      </c>
      <c r="H92">
        <f>COUNTIFS(Data!$BL:$BL,H$87,Data!$AG:$AG,1)</f>
        <v>2</v>
      </c>
      <c r="I92">
        <f>COUNTIFS(Data!$BL:$BL,I$87,Data!$AG:$AG,1)</f>
        <v>2</v>
      </c>
      <c r="J92">
        <f>COUNTIFS(Data!$BL:$BL,J$87,Data!$AG:$AG,1)</f>
        <v>13</v>
      </c>
      <c r="K92">
        <f>COUNTIFS(Data!$BL:$BL,K$87,Data!$AG:$AG,1)</f>
        <v>8</v>
      </c>
      <c r="L92">
        <f>COUNTIFS(Data!$BL:$BL,L$87,Data!$AG:$AG,1)</f>
        <v>8</v>
      </c>
    </row>
    <row r="93" spans="1:12">
      <c r="A93" t="s">
        <v>31</v>
      </c>
      <c r="B93">
        <f>COUNTIFS(Data!$BL:$BL,B$87,Data!$AH:$AH,1)</f>
        <v>2</v>
      </c>
      <c r="C93">
        <f>COUNTIFS(Data!$BL:$BL,C$87,Data!$AH:$AH,1)</f>
        <v>0</v>
      </c>
      <c r="D93">
        <f>COUNTIFS(Data!$BL:$BL,D$87,Data!$AH:$AH,1)</f>
        <v>0</v>
      </c>
      <c r="E93">
        <f>COUNTIFS(Data!$BL:$BL,E$87,Data!$AH:$AH,1)</f>
        <v>0</v>
      </c>
      <c r="F93">
        <f>COUNTIFS(Data!$BL:$BL,F$87,Data!$AH:$AH,1)</f>
        <v>0</v>
      </c>
      <c r="G93">
        <f>COUNTIFS(Data!$BL:$BL,G$87,Data!$AH:$AH,1)</f>
        <v>1</v>
      </c>
      <c r="H93">
        <f>COUNTIFS(Data!$BL:$BL,H$87,Data!$AH:$AH,1)</f>
        <v>0</v>
      </c>
      <c r="I93">
        <f>COUNTIFS(Data!$BL:$BL,I$87,Data!$AH:$AH,1)</f>
        <v>1</v>
      </c>
      <c r="J93">
        <f>COUNTIFS(Data!$BL:$BL,J$87,Data!$AH:$AH,1)</f>
        <v>1</v>
      </c>
      <c r="K93">
        <f>COUNTIFS(Data!$BL:$BL,K$87,Data!$AH:$AH,1)</f>
        <v>0</v>
      </c>
      <c r="L93">
        <f>COUNTIFS(Data!$BL:$BL,L$87,Data!$AH:$AH,1)</f>
        <v>0</v>
      </c>
    </row>
    <row r="94" spans="1:12">
      <c r="A94" t="s">
        <v>32</v>
      </c>
      <c r="B94">
        <f>COUNTIFS(Data!$BL:$BL,B$87,Data!$AI:$AI,1)</f>
        <v>2</v>
      </c>
      <c r="C94">
        <f>COUNTIFS(Data!$BL:$BL,C$87,Data!$AI:$AI,1)</f>
        <v>0</v>
      </c>
      <c r="D94">
        <f>COUNTIFS(Data!$BL:$BL,D$87,Data!$AI:$AI,1)</f>
        <v>0</v>
      </c>
      <c r="E94">
        <f>COUNTIFS(Data!$BL:$BL,E$87,Data!$AI:$AI,1)</f>
        <v>1</v>
      </c>
      <c r="F94">
        <f>COUNTIFS(Data!$BL:$BL,F$87,Data!$AI:$AI,1)</f>
        <v>0</v>
      </c>
      <c r="G94">
        <f>COUNTIFS(Data!$BL:$BL,G$87,Data!$AI:$AI,1)</f>
        <v>1</v>
      </c>
      <c r="H94">
        <f>COUNTIFS(Data!$BL:$BL,H$87,Data!$AI:$AI,1)</f>
        <v>0</v>
      </c>
      <c r="I94">
        <f>COUNTIFS(Data!$BL:$BL,I$87,Data!$AI:$AI,1)</f>
        <v>0</v>
      </c>
      <c r="J94">
        <f>COUNTIFS(Data!$BL:$BL,J$87,Data!$AI:$AI,1)</f>
        <v>1</v>
      </c>
      <c r="K94">
        <f>COUNTIFS(Data!$BL:$BL,K$87,Data!$AI:$AI,1)</f>
        <v>0</v>
      </c>
      <c r="L94">
        <f>COUNTIFS(Data!$BL:$BL,L$87,Data!$AI:$AI,1)</f>
        <v>1</v>
      </c>
    </row>
    <row r="95" spans="1:12">
      <c r="A95" t="s">
        <v>33</v>
      </c>
      <c r="B95">
        <f>COUNTIFS(Data!$BL:$BL,B$87,Data!$AJ:$AJ,1)</f>
        <v>0</v>
      </c>
      <c r="C95">
        <f>COUNTIFS(Data!$BL:$BL,C$87,Data!$AJ:$AJ,1)</f>
        <v>0</v>
      </c>
      <c r="D95">
        <f>COUNTIFS(Data!$BL:$BL,D$87,Data!$AJ:$AJ,1)</f>
        <v>0</v>
      </c>
      <c r="E95">
        <f>COUNTIFS(Data!$BL:$BL,E$87,Data!$AJ:$AJ,1)</f>
        <v>1</v>
      </c>
      <c r="F95">
        <f>COUNTIFS(Data!$BL:$BL,F$87,Data!$AJ:$AJ,1)</f>
        <v>1</v>
      </c>
      <c r="G95">
        <f>COUNTIFS(Data!$BL:$BL,G$87,Data!$AJ:$AJ,1)</f>
        <v>0</v>
      </c>
      <c r="H95">
        <f>COUNTIFS(Data!$BL:$BL,H$87,Data!$AJ:$AJ,1)</f>
        <v>3</v>
      </c>
      <c r="I95">
        <f>COUNTIFS(Data!$BL:$BL,I$87,Data!$AJ:$AJ,1)</f>
        <v>1</v>
      </c>
      <c r="J95">
        <f>COUNTIFS(Data!$BL:$BL,J$87,Data!$AJ:$AJ,1)</f>
        <v>6</v>
      </c>
      <c r="K95">
        <f>COUNTIFS(Data!$BL:$BL,K$87,Data!$AJ:$AJ,1)</f>
        <v>0</v>
      </c>
      <c r="L95">
        <f>COUNTIFS(Data!$BL:$BL,L$87,Data!$AJ:$AJ,1)</f>
        <v>5</v>
      </c>
    </row>
    <row r="96" spans="1:12">
      <c r="A96" t="s">
        <v>34</v>
      </c>
      <c r="B96">
        <f>COUNTIFS(Data!$BL:$BL,B$87,Data!$AK:$AK,1)</f>
        <v>0</v>
      </c>
      <c r="C96">
        <f>COUNTIFS(Data!$BL:$BL,C$87,Data!$AK:$AK,1)</f>
        <v>0</v>
      </c>
      <c r="D96">
        <f>COUNTIFS(Data!$BL:$BL,D$87,Data!$AK:$AK,1)</f>
        <v>0</v>
      </c>
      <c r="E96">
        <f>COUNTIFS(Data!$BL:$BL,E$87,Data!$AK:$AK,1)</f>
        <v>0</v>
      </c>
      <c r="F96">
        <f>COUNTIFS(Data!$BL:$BL,F$87,Data!$AK:$AK,1)</f>
        <v>0</v>
      </c>
      <c r="G96">
        <f>COUNTIFS(Data!$BL:$BL,G$87,Data!$AK:$AK,1)</f>
        <v>2</v>
      </c>
      <c r="H96">
        <f>COUNTIFS(Data!$BL:$BL,H$87,Data!$AK:$AK,1)</f>
        <v>1</v>
      </c>
      <c r="I96">
        <f>COUNTIFS(Data!$BL:$BL,I$87,Data!$AK:$AK,1)</f>
        <v>0</v>
      </c>
      <c r="J96">
        <f>COUNTIFS(Data!$BL:$BL,J$87,Data!$AK:$AK,1)</f>
        <v>2</v>
      </c>
      <c r="K96">
        <f>COUNTIFS(Data!$BL:$BL,K$87,Data!$AK:$AK,1)</f>
        <v>1</v>
      </c>
      <c r="L96">
        <f>COUNTIFS(Data!$BL:$BL,L$87,Data!$AK:$AK,1)</f>
        <v>1</v>
      </c>
    </row>
    <row r="97" spans="1:15">
      <c r="A97" t="s">
        <v>35</v>
      </c>
      <c r="B97">
        <f>COUNTIFS(Data!$BL:$BL,B$87,Data!$AL:$AL,1)</f>
        <v>0</v>
      </c>
      <c r="C97">
        <f>COUNTIFS(Data!$BL:$BL,C$87,Data!$AL:$AL,1)</f>
        <v>0</v>
      </c>
      <c r="D97">
        <f>COUNTIFS(Data!$BL:$BL,D$87,Data!$AL:$AL,1)</f>
        <v>0</v>
      </c>
      <c r="E97">
        <f>COUNTIFS(Data!$BL:$BL,E$87,Data!$AL:$AL,1)</f>
        <v>1</v>
      </c>
      <c r="F97">
        <f>COUNTIFS(Data!$BL:$BL,F$87,Data!$AL:$AL,1)</f>
        <v>0</v>
      </c>
      <c r="G97">
        <f>COUNTIFS(Data!$BL:$BL,G$87,Data!$AL:$AL,1)</f>
        <v>1</v>
      </c>
      <c r="H97">
        <f>COUNTIFS(Data!$BL:$BL,H$87,Data!$AL:$AL,1)</f>
        <v>0</v>
      </c>
      <c r="I97">
        <f>COUNTIFS(Data!$BL:$BL,I$87,Data!$AL:$AL,1)</f>
        <v>0</v>
      </c>
      <c r="J97">
        <f>COUNTIFS(Data!$BL:$BL,J$87,Data!$AL:$AL,1)</f>
        <v>2</v>
      </c>
      <c r="K97">
        <f>COUNTIFS(Data!$BL:$BL,K$87,Data!$AL:$AL,1)</f>
        <v>3</v>
      </c>
      <c r="L97">
        <f>COUNTIFS(Data!$BL:$BL,L$87,Data!$AL:$AL,1)</f>
        <v>3</v>
      </c>
    </row>
    <row r="98" spans="1:15">
      <c r="A98" t="s">
        <v>36</v>
      </c>
      <c r="B98">
        <f>COUNTIFS(Data!$BL:$BL,B$87,Data!$AM:$AM,1)</f>
        <v>1</v>
      </c>
      <c r="C98">
        <f>COUNTIFS(Data!$BL:$BL,C$87,Data!$AM:$AM,1)</f>
        <v>2</v>
      </c>
      <c r="D98">
        <f>COUNTIFS(Data!$BL:$BL,D$87,Data!$AM:$AM,1)</f>
        <v>1</v>
      </c>
      <c r="E98">
        <f>COUNTIFS(Data!$BL:$BL,E$87,Data!$AM:$AM,1)</f>
        <v>6</v>
      </c>
      <c r="F98">
        <f>COUNTIFS(Data!$BL:$BL,F$87,Data!$AM:$AM,1)</f>
        <v>4</v>
      </c>
      <c r="G98">
        <f>COUNTIFS(Data!$BL:$BL,G$87,Data!$AM:$AM,1)</f>
        <v>8</v>
      </c>
      <c r="H98">
        <f>COUNTIFS(Data!$BL:$BL,H$87,Data!$AM:$AM,1)</f>
        <v>1</v>
      </c>
      <c r="I98">
        <f>COUNTIFS(Data!$BL:$BL,I$87,Data!$AM:$AM,1)</f>
        <v>2</v>
      </c>
      <c r="J98">
        <f>COUNTIFS(Data!$BL:$BL,J$87,Data!$AM:$AM,1)</f>
        <v>7</v>
      </c>
      <c r="K98">
        <f>COUNTIFS(Data!$BL:$BL,K$87,Data!$AM:$AM,1)</f>
        <v>12</v>
      </c>
      <c r="L98">
        <f>COUNTIFS(Data!$BL:$BL,L$87,Data!$AM:$AM,1)</f>
        <v>10</v>
      </c>
    </row>
    <row r="99" spans="1:15">
      <c r="A99" t="s">
        <v>37</v>
      </c>
      <c r="B99">
        <f>COUNTIFS(Data!$BL:$BL, B$87,Data!$AN:$AN,1)</f>
        <v>0</v>
      </c>
      <c r="C99">
        <f>COUNTIFS(Data!$BL:$BL, C$87,Data!$AN:$AN,1)</f>
        <v>2</v>
      </c>
      <c r="D99">
        <f>COUNTIFS(Data!$BL:$BL, D$87,Data!$AN:$AN,1)</f>
        <v>1</v>
      </c>
      <c r="E99">
        <f>COUNTIFS(Data!$BL:$BL, E$87,Data!$AN:$AN,1)</f>
        <v>0</v>
      </c>
      <c r="F99">
        <f>COUNTIFS(Data!$BL:$BL, F$87,Data!$AN:$AN,1)</f>
        <v>1</v>
      </c>
      <c r="G99">
        <f>COUNTIFS(Data!$BL:$BL, G$87,Data!$AN:$AN,1)</f>
        <v>0</v>
      </c>
      <c r="H99">
        <f>COUNTIFS(Data!$BL:$BL, H$87,Data!$AN:$AN,1)</f>
        <v>0</v>
      </c>
      <c r="I99">
        <f>COUNTIFS(Data!$BL:$BL, I$87,Data!$AN:$AN,1)</f>
        <v>0</v>
      </c>
      <c r="J99">
        <f>COUNTIFS(Data!$BL:$BL, J$87,Data!$AN:$AN,1)</f>
        <v>0</v>
      </c>
      <c r="K99">
        <f>COUNTIFS(Data!$BL:$BL, K$87,Data!$AN:$AN,1)</f>
        <v>1</v>
      </c>
      <c r="L99">
        <f>COUNTIFS(Data!$BL:$BL, L$87,Data!$AN:$AN,1)</f>
        <v>0</v>
      </c>
    </row>
    <row r="101" spans="1:15">
      <c r="A101" t="s">
        <v>1429</v>
      </c>
      <c r="B101" s="311" t="s">
        <v>1509</v>
      </c>
      <c r="C101" s="311"/>
      <c r="D101" s="311"/>
    </row>
    <row r="103" spans="1:15">
      <c r="A103" t="s">
        <v>1433</v>
      </c>
      <c r="B103" s="311" t="s">
        <v>1509</v>
      </c>
      <c r="C103" s="311"/>
      <c r="D103" s="311"/>
    </row>
    <row r="105" spans="1:15">
      <c r="A105" t="s">
        <v>1510</v>
      </c>
    </row>
    <row r="106" spans="1:15">
      <c r="D106" t="s">
        <v>26</v>
      </c>
      <c r="E106" s="32" t="s">
        <v>27</v>
      </c>
      <c r="F106" s="32" t="s">
        <v>28</v>
      </c>
      <c r="G106" s="32" t="s">
        <v>1431</v>
      </c>
      <c r="H106" s="32" t="s">
        <v>1432</v>
      </c>
      <c r="I106" s="32" t="s">
        <v>31</v>
      </c>
      <c r="J106" s="32" t="s">
        <v>32</v>
      </c>
      <c r="K106" s="32" t="s">
        <v>33</v>
      </c>
      <c r="L106" s="32" t="s">
        <v>34</v>
      </c>
      <c r="M106" s="32" t="s">
        <v>35</v>
      </c>
      <c r="N106" s="32" t="s">
        <v>36</v>
      </c>
      <c r="O106" s="33" t="s">
        <v>37</v>
      </c>
    </row>
    <row r="107" spans="1:15">
      <c r="B107" t="s">
        <v>1435</v>
      </c>
      <c r="C107">
        <v>2010</v>
      </c>
      <c r="D107">
        <f>COUNTIFS(Data!$BL:$BL,'Chart Tables'!$C107,Data!$K:$K,1,Data!AC:AC,1)</f>
        <v>0</v>
      </c>
      <c r="E107">
        <f>COUNTIFS(Data!$BL:$BL,'Chart Tables'!$C107,Data!$K:$K,1,Data!AD:AD,1)</f>
        <v>1</v>
      </c>
      <c r="F107">
        <f>COUNTIFS(Data!$BL:$BL,'Chart Tables'!$C107,Data!$K:$K,1,Data!AE:AE,1)</f>
        <v>0</v>
      </c>
      <c r="G107">
        <f>COUNTIFS(Data!$BL:$BL,'Chart Tables'!$C107,Data!$K:$K,1,Data!AF:AF,1)</f>
        <v>0</v>
      </c>
      <c r="H107">
        <f>COUNTIFS(Data!$BL:$BL,'Chart Tables'!$C107,Data!$K:$K,1,Data!AG:AG,1)</f>
        <v>0</v>
      </c>
      <c r="I107">
        <f>COUNTIFS(Data!$BL:$BL,'Chart Tables'!$C107,Data!$K:$K,1,Data!AH:AH,1)</f>
        <v>1</v>
      </c>
      <c r="J107">
        <f>COUNTIFS(Data!$BL:$BL,'Chart Tables'!$C107,Data!$K:$K,1,Data!AI:AI,1)</f>
        <v>1</v>
      </c>
      <c r="K107">
        <f>COUNTIFS(Data!$BL:$BL,'Chart Tables'!$C107,Data!$K:$K,1,Data!AJ:AJ,1)</f>
        <v>0</v>
      </c>
      <c r="L107">
        <f>COUNTIFS(Data!$BL:$BL,'Chart Tables'!$C107,Data!$K:$K,1,Data!AK:AK,1)</f>
        <v>0</v>
      </c>
      <c r="M107">
        <f>COUNTIFS(Data!$BL:$BL,'Chart Tables'!$C107,Data!$K:$K,1,Data!AL:AL,1)</f>
        <v>0</v>
      </c>
      <c r="N107">
        <f>COUNTIFS(Data!$BL:$BL,'Chart Tables'!$C107,Data!$K:$K,1,Data!AM:AM,1)</f>
        <v>0</v>
      </c>
      <c r="O107">
        <f>COUNTIFS(Data!$BL:$BL,'Chart Tables'!$C107,Data!$K:$K,1,Data!AN:AN,1)</f>
        <v>0</v>
      </c>
    </row>
    <row r="108" spans="1:15">
      <c r="C108">
        <v>2011</v>
      </c>
      <c r="D108">
        <f>COUNTIFS(Data!$BL:$BL,'Chart Tables'!$C108,Data!$K:$K,1,Data!AC:AC,1)</f>
        <v>0</v>
      </c>
      <c r="E108">
        <f>COUNTIFS(Data!$BL:$BL,'Chart Tables'!$C108,Data!$K:$K,1,Data!AD:AD,1)</f>
        <v>0</v>
      </c>
      <c r="F108">
        <f>COUNTIFS(Data!$BL:$BL,'Chart Tables'!$C108,Data!$K:$K,1,Data!AE:AE,1)</f>
        <v>0</v>
      </c>
      <c r="G108">
        <f>COUNTIFS(Data!$BL:$BL,'Chart Tables'!$C108,Data!$K:$K,1,Data!AF:AF,1)</f>
        <v>0</v>
      </c>
      <c r="H108">
        <f>COUNTIFS(Data!$BL:$BL,'Chart Tables'!$C108,Data!$K:$K,1,Data!AG:AG,1)</f>
        <v>0</v>
      </c>
      <c r="I108">
        <f>COUNTIFS(Data!$BL:$BL,'Chart Tables'!$C108,Data!$K:$K,1,Data!AH:AH,1)</f>
        <v>0</v>
      </c>
      <c r="J108">
        <f>COUNTIFS(Data!$BL:$BL,'Chart Tables'!$C108,Data!$K:$K,1,Data!AI:AI,1)</f>
        <v>0</v>
      </c>
      <c r="K108">
        <f>COUNTIFS(Data!$BL:$BL,'Chart Tables'!$C108,Data!$K:$K,1,Data!AJ:AJ,1)</f>
        <v>0</v>
      </c>
      <c r="L108">
        <f>COUNTIFS(Data!$BL:$BL,'Chart Tables'!$C108,Data!$K:$K,1,Data!AK:AK,1)</f>
        <v>0</v>
      </c>
      <c r="M108">
        <f>COUNTIFS(Data!$BL:$BL,'Chart Tables'!$C108,Data!$K:$K,1,Data!AL:AL,1)</f>
        <v>0</v>
      </c>
      <c r="N108">
        <f>COUNTIFS(Data!$BL:$BL,'Chart Tables'!$C108,Data!$K:$K,1,Data!AM:AM,1)</f>
        <v>0</v>
      </c>
      <c r="O108">
        <f>COUNTIFS(Data!$BL:$BL,'Chart Tables'!$C108,Data!$K:$K,1,Data!AN:AN,1)</f>
        <v>0</v>
      </c>
    </row>
    <row r="109" spans="1:15">
      <c r="C109">
        <v>2012</v>
      </c>
      <c r="D109">
        <f>COUNTIFS(Data!$BL:$BL,'Chart Tables'!$C109,Data!$K:$K,1,Data!AC:AC,1)</f>
        <v>0</v>
      </c>
      <c r="E109">
        <f>COUNTIFS(Data!$BL:$BL,'Chart Tables'!$C109,Data!$K:$K,1,Data!AD:AD,1)</f>
        <v>0</v>
      </c>
      <c r="F109">
        <f>COUNTIFS(Data!$BL:$BL,'Chart Tables'!$C109,Data!$K:$K,1,Data!AE:AE,1)</f>
        <v>0</v>
      </c>
      <c r="G109">
        <f>COUNTIFS(Data!$BL:$BL,'Chart Tables'!$C109,Data!$K:$K,1,Data!AF:AF,1)</f>
        <v>0</v>
      </c>
      <c r="H109">
        <f>COUNTIFS(Data!$BL:$BL,'Chart Tables'!$C109,Data!$K:$K,1,Data!AG:AG,1)</f>
        <v>0</v>
      </c>
      <c r="I109">
        <f>COUNTIFS(Data!$BL:$BL,'Chart Tables'!$C109,Data!$K:$K,1,Data!AH:AH,1)</f>
        <v>0</v>
      </c>
      <c r="J109">
        <f>COUNTIFS(Data!$BL:$BL,'Chart Tables'!$C109,Data!$K:$K,1,Data!AI:AI,1)</f>
        <v>0</v>
      </c>
      <c r="K109">
        <f>COUNTIFS(Data!$BL:$BL,'Chart Tables'!$C109,Data!$K:$K,1,Data!AJ:AJ,1)</f>
        <v>0</v>
      </c>
      <c r="L109">
        <f>COUNTIFS(Data!$BL:$BL,'Chart Tables'!$C109,Data!$K:$K,1,Data!AK:AK,1)</f>
        <v>0</v>
      </c>
      <c r="M109">
        <f>COUNTIFS(Data!$BL:$BL,'Chart Tables'!$C109,Data!$K:$K,1,Data!AL:AL,1)</f>
        <v>0</v>
      </c>
      <c r="N109">
        <f>COUNTIFS(Data!$BL:$BL,'Chart Tables'!$C109,Data!$K:$K,1,Data!AM:AM,1)</f>
        <v>0</v>
      </c>
      <c r="O109">
        <f>COUNTIFS(Data!$BL:$BL,'Chart Tables'!$C109,Data!$K:$K,1,Data!AN:AN,1)</f>
        <v>0</v>
      </c>
    </row>
    <row r="110" spans="1:15">
      <c r="C110">
        <v>2013</v>
      </c>
      <c r="D110">
        <f>COUNTIFS(Data!$BL:$BL,'Chart Tables'!$C110,Data!$K:$K,1,Data!AC:AC,1)</f>
        <v>0</v>
      </c>
      <c r="E110">
        <f>COUNTIFS(Data!$BL:$BL,'Chart Tables'!$C110,Data!$K:$K,1,Data!AD:AD,1)</f>
        <v>0</v>
      </c>
      <c r="F110">
        <f>COUNTIFS(Data!$BL:$BL,'Chart Tables'!$C110,Data!$K:$K,1,Data!AE:AE,1)</f>
        <v>0</v>
      </c>
      <c r="G110">
        <f>COUNTIFS(Data!$BL:$BL,'Chart Tables'!$C110,Data!$K:$K,1,Data!AF:AF,1)</f>
        <v>0</v>
      </c>
      <c r="H110">
        <f>COUNTIFS(Data!$BL:$BL,'Chart Tables'!$C110,Data!$K:$K,1,Data!AG:AG,1)</f>
        <v>0</v>
      </c>
      <c r="I110">
        <f>COUNTIFS(Data!$BL:$BL,'Chart Tables'!$C110,Data!$K:$K,1,Data!AH:AH,1)</f>
        <v>0</v>
      </c>
      <c r="J110">
        <f>COUNTIFS(Data!$BL:$BL,'Chart Tables'!$C110,Data!$K:$K,1,Data!AI:AI,1)</f>
        <v>0</v>
      </c>
      <c r="K110">
        <f>COUNTIFS(Data!$BL:$BL,'Chart Tables'!$C110,Data!$K:$K,1,Data!AJ:AJ,1)</f>
        <v>0</v>
      </c>
      <c r="L110">
        <f>COUNTIFS(Data!$BL:$BL,'Chart Tables'!$C110,Data!$K:$K,1,Data!AK:AK,1)</f>
        <v>0</v>
      </c>
      <c r="M110">
        <f>COUNTIFS(Data!$BL:$BL,'Chart Tables'!$C110,Data!$K:$K,1,Data!AL:AL,1)</f>
        <v>0</v>
      </c>
      <c r="N110">
        <f>COUNTIFS(Data!$BL:$BL,'Chart Tables'!$C110,Data!$K:$K,1,Data!AM:AM,1)</f>
        <v>0</v>
      </c>
      <c r="O110">
        <f>COUNTIFS(Data!$BL:$BL,'Chart Tables'!$C110,Data!$K:$K,1,Data!AN:AN,1)</f>
        <v>0</v>
      </c>
    </row>
    <row r="111" spans="1:15">
      <c r="C111">
        <v>2014</v>
      </c>
      <c r="D111">
        <f>COUNTIFS(Data!$BL:$BL,'Chart Tables'!$C111,Data!$K:$K,1,Data!AC:AC,1)</f>
        <v>0</v>
      </c>
      <c r="E111">
        <f>COUNTIFS(Data!$BL:$BL,'Chart Tables'!$C111,Data!$K:$K,1,Data!AD:AD,1)</f>
        <v>0</v>
      </c>
      <c r="F111">
        <f>COUNTIFS(Data!$BL:$BL,'Chart Tables'!$C111,Data!$K:$K,1,Data!AE:AE,1)</f>
        <v>0</v>
      </c>
      <c r="G111">
        <f>COUNTIFS(Data!$BL:$BL,'Chart Tables'!$C111,Data!$K:$K,1,Data!AF:AF,1)</f>
        <v>0</v>
      </c>
      <c r="H111">
        <f>COUNTIFS(Data!$BL:$BL,'Chart Tables'!$C111,Data!$K:$K,1,Data!AG:AG,1)</f>
        <v>0</v>
      </c>
      <c r="I111">
        <f>COUNTIFS(Data!$BL:$BL,'Chart Tables'!$C111,Data!$K:$K,1,Data!AH:AH,1)</f>
        <v>0</v>
      </c>
      <c r="J111">
        <f>COUNTIFS(Data!$BL:$BL,'Chart Tables'!$C111,Data!$K:$K,1,Data!AI:AI,1)</f>
        <v>0</v>
      </c>
      <c r="K111">
        <f>COUNTIFS(Data!$BL:$BL,'Chart Tables'!$C111,Data!$K:$K,1,Data!AJ:AJ,1)</f>
        <v>0</v>
      </c>
      <c r="L111">
        <f>COUNTIFS(Data!$BL:$BL,'Chart Tables'!$C111,Data!$K:$K,1,Data!AK:AK,1)</f>
        <v>0</v>
      </c>
      <c r="M111">
        <f>COUNTIFS(Data!$BL:$BL,'Chart Tables'!$C111,Data!$K:$K,1,Data!AL:AL,1)</f>
        <v>0</v>
      </c>
      <c r="N111">
        <f>COUNTIFS(Data!$BL:$BL,'Chart Tables'!$C111,Data!$K:$K,1,Data!AM:AM,1)</f>
        <v>0</v>
      </c>
      <c r="O111">
        <f>COUNTIFS(Data!$BL:$BL,'Chart Tables'!$C111,Data!$K:$K,1,Data!AN:AN,1)</f>
        <v>1</v>
      </c>
    </row>
    <row r="112" spans="1:15">
      <c r="C112">
        <v>2015</v>
      </c>
      <c r="D112">
        <f>COUNTIFS(Data!$BL:$BL,'Chart Tables'!$C112,Data!$K:$K,1,Data!AC:AC,1)</f>
        <v>0</v>
      </c>
      <c r="E112">
        <f>COUNTIFS(Data!$BL:$BL,'Chart Tables'!$C112,Data!$K:$K,1,Data!AD:AD,1)</f>
        <v>0</v>
      </c>
      <c r="F112">
        <f>COUNTIFS(Data!$BL:$BL,'Chart Tables'!$C112,Data!$K:$K,1,Data!AE:AE,1)</f>
        <v>1</v>
      </c>
      <c r="G112">
        <f>COUNTIFS(Data!$BL:$BL,'Chart Tables'!$C112,Data!$K:$K,1,Data!AF:AF,1)</f>
        <v>0</v>
      </c>
      <c r="H112">
        <f>COUNTIFS(Data!$BL:$BL,'Chart Tables'!$C112,Data!$K:$K,1,Data!AG:AG,1)</f>
        <v>0</v>
      </c>
      <c r="I112">
        <f>COUNTIFS(Data!$BL:$BL,'Chart Tables'!$C112,Data!$K:$K,1,Data!AH:AH,1)</f>
        <v>0</v>
      </c>
      <c r="J112">
        <f>COUNTIFS(Data!$BL:$BL,'Chart Tables'!$C112,Data!$K:$K,1,Data!AI:AI,1)</f>
        <v>0</v>
      </c>
      <c r="K112">
        <f>COUNTIFS(Data!$BL:$BL,'Chart Tables'!$C112,Data!$K:$K,1,Data!AJ:AJ,1)</f>
        <v>0</v>
      </c>
      <c r="L112">
        <f>COUNTIFS(Data!$BL:$BL,'Chart Tables'!$C112,Data!$K:$K,1,Data!AK:AK,1)</f>
        <v>0</v>
      </c>
      <c r="M112">
        <f>COUNTIFS(Data!$BL:$BL,'Chart Tables'!$C112,Data!$K:$K,1,Data!AL:AL,1)</f>
        <v>1</v>
      </c>
      <c r="N112">
        <f>COUNTIFS(Data!$BL:$BL,'Chart Tables'!$C112,Data!$K:$K,1,Data!AM:AM,1)</f>
        <v>2</v>
      </c>
      <c r="O112">
        <f>COUNTIFS(Data!$BL:$BL,'Chart Tables'!$C112,Data!$K:$K,1,Data!AN:AN,1)</f>
        <v>0</v>
      </c>
    </row>
    <row r="113" spans="2:15">
      <c r="C113">
        <v>2016</v>
      </c>
      <c r="D113">
        <f>COUNTIFS(Data!$BL:$BL,'Chart Tables'!$C113,Data!$K:$K,1,Data!AC:AC,1)</f>
        <v>0</v>
      </c>
      <c r="E113">
        <f>COUNTIFS(Data!$BL:$BL,'Chart Tables'!$C113,Data!$K:$K,1,Data!AD:AD,1)</f>
        <v>0</v>
      </c>
      <c r="F113">
        <f>COUNTIFS(Data!$BL:$BL,'Chart Tables'!$C113,Data!$K:$K,1,Data!AE:AE,1)</f>
        <v>0</v>
      </c>
      <c r="G113">
        <f>COUNTIFS(Data!$BL:$BL,'Chart Tables'!$C113,Data!$K:$K,1,Data!AF:AF,1)</f>
        <v>0</v>
      </c>
      <c r="H113">
        <f>COUNTIFS(Data!$BL:$BL,'Chart Tables'!$C113,Data!$K:$K,1,Data!AG:AG,1)</f>
        <v>0</v>
      </c>
      <c r="I113">
        <f>COUNTIFS(Data!$BL:$BL,'Chart Tables'!$C113,Data!$K:$K,1,Data!AH:AH,1)</f>
        <v>0</v>
      </c>
      <c r="J113">
        <f>COUNTIFS(Data!$BL:$BL,'Chart Tables'!$C113,Data!$K:$K,1,Data!AI:AI,1)</f>
        <v>0</v>
      </c>
      <c r="K113">
        <f>COUNTIFS(Data!$BL:$BL,'Chart Tables'!$C113,Data!$K:$K,1,Data!AJ:AJ,1)</f>
        <v>1</v>
      </c>
      <c r="L113">
        <f>COUNTIFS(Data!$BL:$BL,'Chart Tables'!$C113,Data!$K:$K,1,Data!AK:AK,1)</f>
        <v>0</v>
      </c>
      <c r="M113">
        <f>COUNTIFS(Data!$BL:$BL,'Chart Tables'!$C113,Data!$K:$K,1,Data!AL:AL,1)</f>
        <v>0</v>
      </c>
      <c r="N113">
        <f>COUNTIFS(Data!$BL:$BL,'Chart Tables'!$C113,Data!$K:$K,1,Data!AM:AM,1)</f>
        <v>1</v>
      </c>
      <c r="O113">
        <f>COUNTIFS(Data!$BL:$BL,'Chart Tables'!$C113,Data!$K:$K,1,Data!AN:AN,1)</f>
        <v>0</v>
      </c>
    </row>
    <row r="114" spans="2:15">
      <c r="C114">
        <v>2017</v>
      </c>
      <c r="D114">
        <f>COUNTIFS(Data!$BL:$BL,'Chart Tables'!$C114,Data!$K:$K,1,Data!AC:AC,1)</f>
        <v>0</v>
      </c>
      <c r="E114">
        <f>COUNTIFS(Data!$BL:$BL,'Chart Tables'!$C114,Data!$K:$K,1,Data!AD:AD,1)</f>
        <v>0</v>
      </c>
      <c r="F114">
        <f>COUNTIFS(Data!$BL:$BL,'Chart Tables'!$C114,Data!$K:$K,1,Data!AE:AE,1)</f>
        <v>0</v>
      </c>
      <c r="G114">
        <f>COUNTIFS(Data!$BL:$BL,'Chart Tables'!$C114,Data!$K:$K,1,Data!AF:AF,1)</f>
        <v>0</v>
      </c>
      <c r="H114">
        <f>COUNTIFS(Data!$BL:$BL,'Chart Tables'!$C114,Data!$K:$K,1,Data!AG:AG,1)</f>
        <v>0</v>
      </c>
      <c r="I114">
        <f>COUNTIFS(Data!$BL:$BL,'Chart Tables'!$C114,Data!$K:$K,1,Data!AH:AH,1)</f>
        <v>0</v>
      </c>
      <c r="J114">
        <f>COUNTIFS(Data!$BL:$BL,'Chart Tables'!$C114,Data!$K:$K,1,Data!AI:AI,1)</f>
        <v>0</v>
      </c>
      <c r="K114">
        <f>COUNTIFS(Data!$BL:$BL,'Chart Tables'!$C114,Data!$K:$K,1,Data!AJ:AJ,1)</f>
        <v>0</v>
      </c>
      <c r="L114">
        <f>COUNTIFS(Data!$BL:$BL,'Chart Tables'!$C114,Data!$K:$K,1,Data!AK:AK,1)</f>
        <v>0</v>
      </c>
      <c r="M114">
        <f>COUNTIFS(Data!$BL:$BL,'Chart Tables'!$C114,Data!$K:$K,1,Data!AL:AL,1)</f>
        <v>0</v>
      </c>
      <c r="N114">
        <f>COUNTIFS(Data!$BL:$BL,'Chart Tables'!$C114,Data!$K:$K,1,Data!AM:AM,1)</f>
        <v>0</v>
      </c>
      <c r="O114">
        <f>COUNTIFS(Data!$BL:$BL,'Chart Tables'!$C114,Data!$K:$K,1,Data!AN:AN,1)</f>
        <v>0</v>
      </c>
    </row>
    <row r="115" spans="2:15">
      <c r="C115">
        <v>2018</v>
      </c>
      <c r="D115">
        <f>COUNTIFS(Data!$BL:$BL,'Chart Tables'!$C115,Data!$K:$K,1,Data!AC:AC,1)</f>
        <v>0</v>
      </c>
      <c r="E115">
        <f>COUNTIFS(Data!$BL:$BL,'Chart Tables'!$C115,Data!$K:$K,1,Data!AD:AD,1)</f>
        <v>0</v>
      </c>
      <c r="F115">
        <f>COUNTIFS(Data!$BL:$BL,'Chart Tables'!$C115,Data!$K:$K,1,Data!AE:AE,1)</f>
        <v>0</v>
      </c>
      <c r="G115">
        <f>COUNTIFS(Data!$BL:$BL,'Chart Tables'!$C115,Data!$K:$K,1,Data!AF:AF,1)</f>
        <v>0</v>
      </c>
      <c r="H115">
        <f>COUNTIFS(Data!$BL:$BL,'Chart Tables'!$C115,Data!$K:$K,1,Data!AG:AG,1)</f>
        <v>0</v>
      </c>
      <c r="I115">
        <f>COUNTIFS(Data!$BL:$BL,'Chart Tables'!$C115,Data!$K:$K,1,Data!AH:AH,1)</f>
        <v>0</v>
      </c>
      <c r="J115">
        <f>COUNTIFS(Data!$BL:$BL,'Chart Tables'!$C115,Data!$K:$K,1,Data!AI:AI,1)</f>
        <v>0</v>
      </c>
      <c r="K115">
        <f>COUNTIFS(Data!$BL:$BL,'Chart Tables'!$C115,Data!$K:$K,1,Data!AJ:AJ,1)</f>
        <v>0</v>
      </c>
      <c r="L115">
        <f>COUNTIFS(Data!$BL:$BL,'Chart Tables'!$C115,Data!$K:$K,1,Data!AK:AK,1)</f>
        <v>1</v>
      </c>
      <c r="M115">
        <f>COUNTIFS(Data!$BL:$BL,'Chart Tables'!$C115,Data!$K:$K,1,Data!AL:AL,1)</f>
        <v>0</v>
      </c>
      <c r="N115">
        <f>COUNTIFS(Data!$BL:$BL,'Chart Tables'!$C115,Data!$K:$K,1,Data!AM:AM,1)</f>
        <v>1</v>
      </c>
      <c r="O115">
        <f>COUNTIFS(Data!$BL:$BL,'Chart Tables'!$C115,Data!$K:$K,1,Data!AN:AN,1)</f>
        <v>0</v>
      </c>
    </row>
    <row r="116" spans="2:15">
      <c r="C116">
        <v>2019</v>
      </c>
      <c r="D116">
        <f>COUNTIFS(Data!$BL:$BL,'Chart Tables'!$C116,Data!$K:$K,1,Data!AC:AC,1)</f>
        <v>0</v>
      </c>
      <c r="E116">
        <f>COUNTIFS(Data!$BL:$BL,'Chart Tables'!$C116,Data!$K:$K,1,Data!AD:AD,1)</f>
        <v>1</v>
      </c>
      <c r="F116">
        <f>COUNTIFS(Data!$BL:$BL,'Chart Tables'!$C116,Data!$K:$K,1,Data!AE:AE,1)</f>
        <v>0</v>
      </c>
      <c r="G116">
        <f>COUNTIFS(Data!$BL:$BL,'Chart Tables'!$C116,Data!$K:$K,1,Data!AF:AF,1)</f>
        <v>0</v>
      </c>
      <c r="H116">
        <f>COUNTIFS(Data!$BL:$BL,'Chart Tables'!$C116,Data!$K:$K,1,Data!AG:AG,1)</f>
        <v>0</v>
      </c>
      <c r="I116">
        <f>COUNTIFS(Data!$BL:$BL,'Chart Tables'!$C116,Data!$K:$K,1,Data!AH:AH,1)</f>
        <v>0</v>
      </c>
      <c r="J116">
        <f>COUNTIFS(Data!$BL:$BL,'Chart Tables'!$C116,Data!$K:$K,1,Data!AI:AI,1)</f>
        <v>0</v>
      </c>
      <c r="K116">
        <f>COUNTIFS(Data!$BL:$BL,'Chart Tables'!$C116,Data!$K:$K,1,Data!AJ:AJ,1)</f>
        <v>0</v>
      </c>
      <c r="L116">
        <f>COUNTIFS(Data!$BL:$BL,'Chart Tables'!$C116,Data!$K:$K,1,Data!AK:AK,1)</f>
        <v>0</v>
      </c>
      <c r="M116">
        <f>COUNTIFS(Data!$BL:$BL,'Chart Tables'!$C116,Data!$K:$K,1,Data!AL:AL,1)</f>
        <v>0</v>
      </c>
      <c r="N116">
        <f>COUNTIFS(Data!$BL:$BL,'Chart Tables'!$C116,Data!$K:$K,1,Data!AM:AM,1)</f>
        <v>4</v>
      </c>
      <c r="O116">
        <f>COUNTIFS(Data!$BL:$BL,'Chart Tables'!$C116,Data!$K:$K,1,Data!AN:AN,1)</f>
        <v>0</v>
      </c>
    </row>
    <row r="117" spans="2:15">
      <c r="C117">
        <v>2020</v>
      </c>
      <c r="D117">
        <f>COUNTIFS(Data!$BL:$BL,'Chart Tables'!$C117,Data!$K:$K,1,Data!AC:AC,1)</f>
        <v>0</v>
      </c>
      <c r="E117">
        <f>COUNTIFS(Data!$BL:$BL,'Chart Tables'!$C117,Data!$K:$K,1,Data!AD:AD,1)</f>
        <v>0</v>
      </c>
      <c r="F117">
        <f>COUNTIFS(Data!$BL:$BL,'Chart Tables'!$C117,Data!$K:$K,1,Data!AE:AE,1)</f>
        <v>0</v>
      </c>
      <c r="G117">
        <f>COUNTIFS(Data!$BL:$BL,'Chart Tables'!$C117,Data!$K:$K,1,Data!AF:AF,1)</f>
        <v>0</v>
      </c>
      <c r="H117">
        <f>COUNTIFS(Data!$BL:$BL,'Chart Tables'!$C117,Data!$K:$K,1,Data!AG:AG,1)</f>
        <v>1</v>
      </c>
      <c r="I117">
        <f>COUNTIFS(Data!$BL:$BL,'Chart Tables'!$C117,Data!$K:$K,1,Data!AH:AH,1)</f>
        <v>0</v>
      </c>
      <c r="J117">
        <f>COUNTIFS(Data!$BL:$BL,'Chart Tables'!$C117,Data!$K:$K,1,Data!AI:AI,1)</f>
        <v>0</v>
      </c>
      <c r="K117">
        <f>COUNTIFS(Data!$BL:$BL,'Chart Tables'!$C117,Data!$K:$K,1,Data!AJ:AJ,1)</f>
        <v>0</v>
      </c>
      <c r="L117">
        <f>COUNTIFS(Data!$BL:$BL,'Chart Tables'!$C117,Data!$K:$K,1,Data!AK:AK,1)</f>
        <v>0</v>
      </c>
      <c r="M117">
        <f>COUNTIFS(Data!$BL:$BL,'Chart Tables'!$C117,Data!$K:$K,1,Data!AL:AL,1)</f>
        <v>1</v>
      </c>
      <c r="N117">
        <f>COUNTIFS(Data!$BL:$BL,'Chart Tables'!$C117,Data!$K:$K,1,Data!AM:AM,1)</f>
        <v>2</v>
      </c>
      <c r="O117">
        <f>COUNTIFS(Data!$BL:$BL,'Chart Tables'!$C117,Data!$K:$K,1,Data!AN:AN,1)</f>
        <v>0</v>
      </c>
    </row>
    <row r="118" spans="2:15">
      <c r="B118" t="s">
        <v>1486</v>
      </c>
      <c r="C118">
        <v>2010</v>
      </c>
      <c r="D118">
        <f>COUNTIFS(Data!$BL:$BL,'Chart Tables'!$C118,Data!$L:$L,1,Data!AC:AC,1)</f>
        <v>0</v>
      </c>
      <c r="E118">
        <f>COUNTIFS(Data!$BL:$BL,'Chart Tables'!$C118,Data!$L:$L,1,Data!AD:AD,1)</f>
        <v>0</v>
      </c>
      <c r="F118">
        <f>COUNTIFS(Data!$BL:$BL,'Chart Tables'!$C118,Data!$L:$L,1,Data!AE:AE,1)</f>
        <v>0</v>
      </c>
      <c r="G118">
        <f>COUNTIFS(Data!$BL:$BL,'Chart Tables'!$C118,Data!$L:$L,1,Data!AF:AF,1)</f>
        <v>0</v>
      </c>
      <c r="H118">
        <f>COUNTIFS(Data!$BL:$BL,'Chart Tables'!$C118,Data!$L:$L,1,Data!AG:AG,1)</f>
        <v>0</v>
      </c>
      <c r="I118">
        <f>COUNTIFS(Data!$BL:$BL,'Chart Tables'!$C118,Data!$L:$L,1,Data!AH:AH,1)</f>
        <v>0</v>
      </c>
      <c r="J118">
        <f>COUNTIFS(Data!$BL:$BL,'Chart Tables'!$C118,Data!$L:$L,1,Data!AI:AI,1)</f>
        <v>0</v>
      </c>
      <c r="K118">
        <f>COUNTIFS(Data!$BL:$BL,'Chart Tables'!$C118,Data!$L:$L,1,Data!AJ:AJ,1)</f>
        <v>0</v>
      </c>
      <c r="L118">
        <f>COUNTIFS(Data!$BL:$BL,'Chart Tables'!$C118,Data!$L:$L,1,Data!AK:AK,1)</f>
        <v>0</v>
      </c>
      <c r="M118">
        <f>COUNTIFS(Data!$BL:$BL,'Chart Tables'!$C118,Data!$L:$L,1,Data!AL:AL,1)</f>
        <v>0</v>
      </c>
      <c r="N118">
        <f>COUNTIFS(Data!$BL:$BL,'Chart Tables'!$C118,Data!$L:$L,1,Data!AM:AM,1)</f>
        <v>0</v>
      </c>
      <c r="O118">
        <f>COUNTIFS(Data!$BL:$BL,'Chart Tables'!$C118,Data!$L:$L,1,Data!AN:AN,1)</f>
        <v>0</v>
      </c>
    </row>
    <row r="119" spans="2:15">
      <c r="C119">
        <v>2011</v>
      </c>
      <c r="D119">
        <f>COUNTIFS(Data!$BL:$BL,'Chart Tables'!$C119,Data!$L:$L,1,Data!AC:AC,1)</f>
        <v>0</v>
      </c>
      <c r="E119">
        <f>COUNTIFS(Data!$BL:$BL,'Chart Tables'!$C119,Data!$L:$L,1,Data!AD:AD,1)</f>
        <v>0</v>
      </c>
      <c r="F119">
        <f>COUNTIFS(Data!$BL:$BL,'Chart Tables'!$C119,Data!$L:$L,1,Data!AE:AE,1)</f>
        <v>0</v>
      </c>
      <c r="G119">
        <f>COUNTIFS(Data!$BL:$BL,'Chart Tables'!$C119,Data!$L:$L,1,Data!AF:AF,1)</f>
        <v>0</v>
      </c>
      <c r="H119">
        <f>COUNTIFS(Data!$BL:$BL,'Chart Tables'!$C119,Data!$L:$L,1,Data!AG:AG,1)</f>
        <v>0</v>
      </c>
      <c r="I119">
        <f>COUNTIFS(Data!$BL:$BL,'Chart Tables'!$C119,Data!$L:$L,1,Data!AH:AH,1)</f>
        <v>0</v>
      </c>
      <c r="J119">
        <f>COUNTIFS(Data!$BL:$BL,'Chart Tables'!$C119,Data!$L:$L,1,Data!AI:AI,1)</f>
        <v>0</v>
      </c>
      <c r="K119">
        <f>COUNTIFS(Data!$BL:$BL,'Chart Tables'!$C119,Data!$L:$L,1,Data!AJ:AJ,1)</f>
        <v>0</v>
      </c>
      <c r="L119">
        <f>COUNTIFS(Data!$BL:$BL,'Chart Tables'!$C119,Data!$L:$L,1,Data!AK:AK,1)</f>
        <v>0</v>
      </c>
      <c r="M119">
        <f>COUNTIFS(Data!$BL:$BL,'Chart Tables'!$C119,Data!$L:$L,1,Data!AL:AL,1)</f>
        <v>0</v>
      </c>
      <c r="N119">
        <f>COUNTIFS(Data!$BL:$BL,'Chart Tables'!$C119,Data!$L:$L,1,Data!AM:AM,1)</f>
        <v>1</v>
      </c>
      <c r="O119">
        <f>COUNTIFS(Data!$BL:$BL,'Chart Tables'!$C119,Data!$L:$L,1,Data!AN:AN,1)</f>
        <v>0</v>
      </c>
    </row>
    <row r="120" spans="2:15">
      <c r="C120">
        <v>2012</v>
      </c>
      <c r="D120">
        <f>COUNTIFS(Data!$BL:$BL,'Chart Tables'!$C120,Data!$L:$L,1,Data!AC:AC,1)</f>
        <v>0</v>
      </c>
      <c r="E120">
        <f>COUNTIFS(Data!$BL:$BL,'Chart Tables'!$C120,Data!$L:$L,1,Data!AD:AD,1)</f>
        <v>0</v>
      </c>
      <c r="F120">
        <f>COUNTIFS(Data!$BL:$BL,'Chart Tables'!$C120,Data!$L:$L,1,Data!AE:AE,1)</f>
        <v>0</v>
      </c>
      <c r="G120">
        <f>COUNTIFS(Data!$BL:$BL,'Chart Tables'!$C120,Data!$L:$L,1,Data!AF:AF,1)</f>
        <v>0</v>
      </c>
      <c r="H120">
        <f>COUNTIFS(Data!$BL:$BL,'Chart Tables'!$C120,Data!$L:$L,1,Data!AG:AG,1)</f>
        <v>0</v>
      </c>
      <c r="I120">
        <f>COUNTIFS(Data!$BL:$BL,'Chart Tables'!$C120,Data!$L:$L,1,Data!AH:AH,1)</f>
        <v>0</v>
      </c>
      <c r="J120">
        <f>COUNTIFS(Data!$BL:$BL,'Chart Tables'!$C120,Data!$L:$L,1,Data!AI:AI,1)</f>
        <v>0</v>
      </c>
      <c r="K120">
        <f>COUNTIFS(Data!$BL:$BL,'Chart Tables'!$C120,Data!$L:$L,1,Data!AJ:AJ,1)</f>
        <v>0</v>
      </c>
      <c r="L120">
        <f>COUNTIFS(Data!$BL:$BL,'Chart Tables'!$C120,Data!$L:$L,1,Data!AK:AK,1)</f>
        <v>0</v>
      </c>
      <c r="M120">
        <f>COUNTIFS(Data!$BL:$BL,'Chart Tables'!$C120,Data!$L:$L,1,Data!AL:AL,1)</f>
        <v>0</v>
      </c>
      <c r="N120">
        <f>COUNTIFS(Data!$BL:$BL,'Chart Tables'!$C120,Data!$L:$L,1,Data!AM:AM,1)</f>
        <v>0</v>
      </c>
      <c r="O120">
        <f>COUNTIFS(Data!$BL:$BL,'Chart Tables'!$C120,Data!$L:$L,1,Data!AN:AN,1)</f>
        <v>0</v>
      </c>
    </row>
    <row r="121" spans="2:15">
      <c r="C121">
        <v>2013</v>
      </c>
      <c r="D121">
        <f>COUNTIFS(Data!$BL:$BL,'Chart Tables'!$C121,Data!$L:$L,1,Data!AC:AC,1)</f>
        <v>0</v>
      </c>
      <c r="E121">
        <f>COUNTIFS(Data!$BL:$BL,'Chart Tables'!$C121,Data!$L:$L,1,Data!AD:AD,1)</f>
        <v>0</v>
      </c>
      <c r="F121">
        <f>COUNTIFS(Data!$BL:$BL,'Chart Tables'!$C121,Data!$L:$L,1,Data!AE:AE,1)</f>
        <v>0</v>
      </c>
      <c r="G121">
        <f>COUNTIFS(Data!$BL:$BL,'Chart Tables'!$C121,Data!$L:$L,1,Data!AF:AF,1)</f>
        <v>0</v>
      </c>
      <c r="H121">
        <f>COUNTIFS(Data!$BL:$BL,'Chart Tables'!$C121,Data!$L:$L,1,Data!AG:AG,1)</f>
        <v>0</v>
      </c>
      <c r="I121">
        <f>COUNTIFS(Data!$BL:$BL,'Chart Tables'!$C121,Data!$L:$L,1,Data!AH:AH,1)</f>
        <v>0</v>
      </c>
      <c r="J121">
        <f>COUNTIFS(Data!$BL:$BL,'Chart Tables'!$C121,Data!$L:$L,1,Data!AI:AI,1)</f>
        <v>0</v>
      </c>
      <c r="K121">
        <f>COUNTIFS(Data!$BL:$BL,'Chart Tables'!$C121,Data!$L:$L,1,Data!AJ:AJ,1)</f>
        <v>0</v>
      </c>
      <c r="L121">
        <f>COUNTIFS(Data!$BL:$BL,'Chart Tables'!$C121,Data!$L:$L,1,Data!AK:AK,1)</f>
        <v>0</v>
      </c>
      <c r="M121">
        <f>COUNTIFS(Data!$BL:$BL,'Chart Tables'!$C121,Data!$L:$L,1,Data!AL:AL,1)</f>
        <v>0</v>
      </c>
      <c r="N121">
        <f>COUNTIFS(Data!$BL:$BL,'Chart Tables'!$C121,Data!$L:$L,1,Data!AM:AM,1)</f>
        <v>1</v>
      </c>
      <c r="O121">
        <f>COUNTIFS(Data!$BL:$BL,'Chart Tables'!$C121,Data!$L:$L,1,Data!AN:AN,1)</f>
        <v>0</v>
      </c>
    </row>
    <row r="122" spans="2:15">
      <c r="C122">
        <v>2014</v>
      </c>
      <c r="D122">
        <f>COUNTIFS(Data!$BL:$BL,'Chart Tables'!$C122,Data!$L:$L,1,Data!AC:AC,1)</f>
        <v>0</v>
      </c>
      <c r="E122">
        <f>COUNTIFS(Data!$BL:$BL,'Chart Tables'!$C122,Data!$L:$L,1,Data!AD:AD,1)</f>
        <v>0</v>
      </c>
      <c r="F122">
        <f>COUNTIFS(Data!$BL:$BL,'Chart Tables'!$C122,Data!$L:$L,1,Data!AE:AE,1)</f>
        <v>0</v>
      </c>
      <c r="G122">
        <f>COUNTIFS(Data!$BL:$BL,'Chart Tables'!$C122,Data!$L:$L,1,Data!AF:AF,1)</f>
        <v>0</v>
      </c>
      <c r="H122">
        <f>COUNTIFS(Data!$BL:$BL,'Chart Tables'!$C122,Data!$L:$L,1,Data!AG:AG,1)</f>
        <v>0</v>
      </c>
      <c r="I122">
        <f>COUNTIFS(Data!$BL:$BL,'Chart Tables'!$C122,Data!$L:$L,1,Data!AH:AH,1)</f>
        <v>0</v>
      </c>
      <c r="J122">
        <f>COUNTIFS(Data!$BL:$BL,'Chart Tables'!$C122,Data!$L:$L,1,Data!AI:AI,1)</f>
        <v>0</v>
      </c>
      <c r="K122">
        <f>COUNTIFS(Data!$BL:$BL,'Chart Tables'!$C122,Data!$L:$L,1,Data!AJ:AJ,1)</f>
        <v>0</v>
      </c>
      <c r="L122">
        <f>COUNTIFS(Data!$BL:$BL,'Chart Tables'!$C122,Data!$L:$L,1,Data!AK:AK,1)</f>
        <v>0</v>
      </c>
      <c r="M122">
        <f>COUNTIFS(Data!$BL:$BL,'Chart Tables'!$C122,Data!$L:$L,1,Data!AL:AL,1)</f>
        <v>0</v>
      </c>
      <c r="N122">
        <f>COUNTIFS(Data!$BL:$BL,'Chart Tables'!$C122,Data!$L:$L,1,Data!AM:AM,1)</f>
        <v>0</v>
      </c>
      <c r="O122">
        <f>COUNTIFS(Data!$BL:$BL,'Chart Tables'!$C122,Data!$L:$L,1,Data!AN:AN,1)</f>
        <v>0</v>
      </c>
    </row>
    <row r="123" spans="2:15">
      <c r="C123">
        <v>2015</v>
      </c>
      <c r="D123">
        <f>COUNTIFS(Data!$BL:$BL,'Chart Tables'!$C123,Data!$L:$L,1,Data!AC:AC,1)</f>
        <v>0</v>
      </c>
      <c r="E123">
        <f>COUNTIFS(Data!$BL:$BL,'Chart Tables'!$C123,Data!$L:$L,1,Data!AD:AD,1)</f>
        <v>0</v>
      </c>
      <c r="F123">
        <f>COUNTIFS(Data!$BL:$BL,'Chart Tables'!$C123,Data!$L:$L,1,Data!AE:AE,1)</f>
        <v>0</v>
      </c>
      <c r="G123">
        <f>COUNTIFS(Data!$BL:$BL,'Chart Tables'!$C123,Data!$L:$L,1,Data!AF:AF,1)</f>
        <v>0</v>
      </c>
      <c r="H123">
        <f>COUNTIFS(Data!$BL:$BL,'Chart Tables'!$C123,Data!$L:$L,1,Data!AG:AG,1)</f>
        <v>0</v>
      </c>
      <c r="I123">
        <f>COUNTIFS(Data!$BL:$BL,'Chart Tables'!$C123,Data!$L:$L,1,Data!AH:AH,1)</f>
        <v>0</v>
      </c>
      <c r="J123">
        <f>COUNTIFS(Data!$BL:$BL,'Chart Tables'!$C123,Data!$L:$L,1,Data!AI:AI,1)</f>
        <v>0</v>
      </c>
      <c r="K123">
        <f>COUNTIFS(Data!$BL:$BL,'Chart Tables'!$C123,Data!$L:$L,1,Data!AJ:AJ,1)</f>
        <v>0</v>
      </c>
      <c r="L123">
        <f>COUNTIFS(Data!$BL:$BL,'Chart Tables'!$C123,Data!$L:$L,1,Data!AK:AK,1)</f>
        <v>0</v>
      </c>
      <c r="M123">
        <f>COUNTIFS(Data!$BL:$BL,'Chart Tables'!$C123,Data!$L:$L,1,Data!AL:AL,1)</f>
        <v>0</v>
      </c>
      <c r="N123">
        <f>COUNTIFS(Data!$BL:$BL,'Chart Tables'!$C123,Data!$L:$L,1,Data!AM:AM,1)</f>
        <v>2</v>
      </c>
      <c r="O123">
        <f>COUNTIFS(Data!$BL:$BL,'Chart Tables'!$C123,Data!$L:$L,1,Data!AN:AN,1)</f>
        <v>0</v>
      </c>
    </row>
    <row r="124" spans="2:15">
      <c r="C124">
        <v>2016</v>
      </c>
      <c r="D124">
        <f>COUNTIFS(Data!$BL:$BL,'Chart Tables'!$C124,Data!$L:$L,1,Data!AC:AC,1)</f>
        <v>0</v>
      </c>
      <c r="E124">
        <f>COUNTIFS(Data!$BL:$BL,'Chart Tables'!$C124,Data!$L:$L,1,Data!AD:AD,1)</f>
        <v>0</v>
      </c>
      <c r="F124">
        <f>COUNTIFS(Data!$BL:$BL,'Chart Tables'!$C124,Data!$L:$L,1,Data!AE:AE,1)</f>
        <v>0</v>
      </c>
      <c r="G124">
        <f>COUNTIFS(Data!$BL:$BL,'Chart Tables'!$C124,Data!$L:$L,1,Data!AF:AF,1)</f>
        <v>0</v>
      </c>
      <c r="H124">
        <f>COUNTIFS(Data!$BL:$BL,'Chart Tables'!$C124,Data!$L:$L,1,Data!AG:AG,1)</f>
        <v>0</v>
      </c>
      <c r="I124">
        <f>COUNTIFS(Data!$BL:$BL,'Chart Tables'!$C124,Data!$L:$L,1,Data!AH:AH,1)</f>
        <v>0</v>
      </c>
      <c r="J124">
        <f>COUNTIFS(Data!$BL:$BL,'Chart Tables'!$C124,Data!$L:$L,1,Data!AI:AI,1)</f>
        <v>0</v>
      </c>
      <c r="K124">
        <f>COUNTIFS(Data!$BL:$BL,'Chart Tables'!$C124,Data!$L:$L,1,Data!AJ:AJ,1)</f>
        <v>0</v>
      </c>
      <c r="L124">
        <f>COUNTIFS(Data!$BL:$BL,'Chart Tables'!$C124,Data!$L:$L,1,Data!AK:AK,1)</f>
        <v>0</v>
      </c>
      <c r="M124">
        <f>COUNTIFS(Data!$BL:$BL,'Chart Tables'!$C124,Data!$L:$L,1,Data!AL:AL,1)</f>
        <v>0</v>
      </c>
      <c r="N124">
        <f>COUNTIFS(Data!$BL:$BL,'Chart Tables'!$C124,Data!$L:$L,1,Data!AM:AM,1)</f>
        <v>0</v>
      </c>
      <c r="O124">
        <f>COUNTIFS(Data!$BL:$BL,'Chart Tables'!$C124,Data!$L:$L,1,Data!AN:AN,1)</f>
        <v>0</v>
      </c>
    </row>
    <row r="125" spans="2:15">
      <c r="C125">
        <v>2017</v>
      </c>
      <c r="D125">
        <f>COUNTIFS(Data!$BL:$BL,'Chart Tables'!$C125,Data!$L:$L,1,Data!AC:AC,1)</f>
        <v>0</v>
      </c>
      <c r="E125">
        <f>COUNTIFS(Data!$BL:$BL,'Chart Tables'!$C125,Data!$L:$L,1,Data!AD:AD,1)</f>
        <v>0</v>
      </c>
      <c r="F125">
        <f>COUNTIFS(Data!$BL:$BL,'Chart Tables'!$C125,Data!$L:$L,1,Data!AE:AE,1)</f>
        <v>0</v>
      </c>
      <c r="G125">
        <f>COUNTIFS(Data!$BL:$BL,'Chart Tables'!$C125,Data!$L:$L,1,Data!AF:AF,1)</f>
        <v>0</v>
      </c>
      <c r="H125">
        <f>COUNTIFS(Data!$BL:$BL,'Chart Tables'!$C125,Data!$L:$L,1,Data!AG:AG,1)</f>
        <v>0</v>
      </c>
      <c r="I125">
        <f>COUNTIFS(Data!$BL:$BL,'Chart Tables'!$C125,Data!$L:$L,1,Data!AH:AH,1)</f>
        <v>0</v>
      </c>
      <c r="J125">
        <f>COUNTIFS(Data!$BL:$BL,'Chart Tables'!$C125,Data!$L:$L,1,Data!AI:AI,1)</f>
        <v>0</v>
      </c>
      <c r="K125">
        <f>COUNTIFS(Data!$BL:$BL,'Chart Tables'!$C125,Data!$L:$L,1,Data!AJ:AJ,1)</f>
        <v>0</v>
      </c>
      <c r="L125">
        <f>COUNTIFS(Data!$BL:$BL,'Chart Tables'!$C125,Data!$L:$L,1,Data!AK:AK,1)</f>
        <v>0</v>
      </c>
      <c r="M125">
        <f>COUNTIFS(Data!$BL:$BL,'Chart Tables'!$C125,Data!$L:$L,1,Data!AL:AL,1)</f>
        <v>0</v>
      </c>
      <c r="N125">
        <f>COUNTIFS(Data!$BL:$BL,'Chart Tables'!$C125,Data!$L:$L,1,Data!AM:AM,1)</f>
        <v>0</v>
      </c>
      <c r="O125">
        <f>COUNTIFS(Data!$BL:$BL,'Chart Tables'!$C125,Data!$L:$L,1,Data!AN:AN,1)</f>
        <v>0</v>
      </c>
    </row>
    <row r="126" spans="2:15">
      <c r="C126">
        <v>2018</v>
      </c>
      <c r="D126">
        <f>COUNTIFS(Data!$BL:$BL,'Chart Tables'!$C126,Data!$L:$L,1,Data!AC:AC,1)</f>
        <v>0</v>
      </c>
      <c r="E126">
        <f>COUNTIFS(Data!$BL:$BL,'Chart Tables'!$C126,Data!$L:$L,1,Data!AD:AD,1)</f>
        <v>0</v>
      </c>
      <c r="F126">
        <f>COUNTIFS(Data!$BL:$BL,'Chart Tables'!$C126,Data!$L:$L,1,Data!AE:AE,1)</f>
        <v>0</v>
      </c>
      <c r="G126">
        <f>COUNTIFS(Data!$BL:$BL,'Chart Tables'!$C126,Data!$L:$L,1,Data!AF:AF,1)</f>
        <v>0</v>
      </c>
      <c r="H126">
        <f>COUNTIFS(Data!$BL:$BL,'Chart Tables'!$C126,Data!$L:$L,1,Data!AG:AG,1)</f>
        <v>0</v>
      </c>
      <c r="I126">
        <f>COUNTIFS(Data!$BL:$BL,'Chart Tables'!$C126,Data!$L:$L,1,Data!AH:AH,1)</f>
        <v>1</v>
      </c>
      <c r="J126">
        <f>COUNTIFS(Data!$BL:$BL,'Chart Tables'!$C126,Data!$L:$L,1,Data!AI:AI,1)</f>
        <v>1</v>
      </c>
      <c r="K126">
        <f>COUNTIFS(Data!$BL:$BL,'Chart Tables'!$C126,Data!$L:$L,1,Data!AJ:AJ,1)</f>
        <v>0</v>
      </c>
      <c r="L126">
        <f>COUNTIFS(Data!$BL:$BL,'Chart Tables'!$C126,Data!$L:$L,1,Data!AK:AK,1)</f>
        <v>0</v>
      </c>
      <c r="M126">
        <f>COUNTIFS(Data!$BL:$BL,'Chart Tables'!$C126,Data!$L:$L,1,Data!AL:AL,1)</f>
        <v>0</v>
      </c>
      <c r="N126">
        <f>COUNTIFS(Data!$BL:$BL,'Chart Tables'!$C126,Data!$L:$L,1,Data!AM:AM,1)</f>
        <v>0</v>
      </c>
      <c r="O126">
        <f>COUNTIFS(Data!$BL:$BL,'Chart Tables'!$C126,Data!$L:$L,1,Data!AN:AN,1)</f>
        <v>0</v>
      </c>
    </row>
    <row r="127" spans="2:15">
      <c r="C127">
        <v>2019</v>
      </c>
      <c r="D127">
        <f>COUNTIFS(Data!$BL:$BL,'Chart Tables'!$C127,Data!$L:$L,1,Data!AC:AC,1)</f>
        <v>0</v>
      </c>
      <c r="E127">
        <f>COUNTIFS(Data!$BL:$BL,'Chart Tables'!$C127,Data!$L:$L,1,Data!AD:AD,1)</f>
        <v>0</v>
      </c>
      <c r="F127">
        <f>COUNTIFS(Data!$BL:$BL,'Chart Tables'!$C127,Data!$L:$L,1,Data!AE:AE,1)</f>
        <v>0</v>
      </c>
      <c r="G127">
        <f>COUNTIFS(Data!$BL:$BL,'Chart Tables'!$C127,Data!$L:$L,1,Data!AF:AF,1)</f>
        <v>0</v>
      </c>
      <c r="H127">
        <f>COUNTIFS(Data!$BL:$BL,'Chart Tables'!$C127,Data!$L:$L,1,Data!AG:AG,1)</f>
        <v>0</v>
      </c>
      <c r="I127">
        <f>COUNTIFS(Data!$BL:$BL,'Chart Tables'!$C127,Data!$L:$L,1,Data!AH:AH,1)</f>
        <v>0</v>
      </c>
      <c r="J127">
        <f>COUNTIFS(Data!$BL:$BL,'Chart Tables'!$C127,Data!$L:$L,1,Data!AI:AI,1)</f>
        <v>0</v>
      </c>
      <c r="K127">
        <f>COUNTIFS(Data!$BL:$BL,'Chart Tables'!$C127,Data!$L:$L,1,Data!AJ:AJ,1)</f>
        <v>0</v>
      </c>
      <c r="L127">
        <f>COUNTIFS(Data!$BL:$BL,'Chart Tables'!$C127,Data!$L:$L,1,Data!AK:AK,1)</f>
        <v>0</v>
      </c>
      <c r="M127">
        <f>COUNTIFS(Data!$BL:$BL,'Chart Tables'!$C127,Data!$L:$L,1,Data!AL:AL,1)</f>
        <v>0</v>
      </c>
      <c r="N127">
        <f>COUNTIFS(Data!$BL:$BL,'Chart Tables'!$C127,Data!$L:$L,1,Data!AM:AM,1)</f>
        <v>4</v>
      </c>
      <c r="O127">
        <f>COUNTIFS(Data!$BL:$BL,'Chart Tables'!$C127,Data!$L:$L,1,Data!AN:AN,1)</f>
        <v>0</v>
      </c>
    </row>
    <row r="128" spans="2:15">
      <c r="C128">
        <v>2020</v>
      </c>
      <c r="D128">
        <f>COUNTIFS(Data!$BL:$BL,'Chart Tables'!$C128,Data!$L:$L,1,Data!AC:AC,1)</f>
        <v>0</v>
      </c>
      <c r="E128">
        <f>COUNTIFS(Data!$BL:$BL,'Chart Tables'!$C128,Data!$L:$L,1,Data!AD:AD,1)</f>
        <v>0</v>
      </c>
      <c r="F128">
        <f>COUNTIFS(Data!$BL:$BL,'Chart Tables'!$C128,Data!$L:$L,1,Data!AE:AE,1)</f>
        <v>0</v>
      </c>
      <c r="G128">
        <f>COUNTIFS(Data!$BL:$BL,'Chart Tables'!$C128,Data!$L:$L,1,Data!AF:AF,1)</f>
        <v>0</v>
      </c>
      <c r="H128">
        <f>COUNTIFS(Data!$BL:$BL,'Chart Tables'!$C128,Data!$L:$L,1,Data!AG:AG,1)</f>
        <v>0</v>
      </c>
      <c r="I128">
        <f>COUNTIFS(Data!$BL:$BL,'Chart Tables'!$C128,Data!$L:$L,1,Data!AH:AH,1)</f>
        <v>0</v>
      </c>
      <c r="J128">
        <f>COUNTIFS(Data!$BL:$BL,'Chart Tables'!$C128,Data!$L:$L,1,Data!AI:AI,1)</f>
        <v>0</v>
      </c>
      <c r="K128">
        <f>COUNTIFS(Data!$BL:$BL,'Chart Tables'!$C128,Data!$L:$L,1,Data!AJ:AJ,1)</f>
        <v>0</v>
      </c>
      <c r="L128">
        <f>COUNTIFS(Data!$BL:$BL,'Chart Tables'!$C128,Data!$L:$L,1,Data!AK:AK,1)</f>
        <v>0</v>
      </c>
      <c r="M128">
        <f>COUNTIFS(Data!$BL:$BL,'Chart Tables'!$C128,Data!$L:$L,1,Data!AL:AL,1)</f>
        <v>0</v>
      </c>
      <c r="N128">
        <f>COUNTIFS(Data!$BL:$BL,'Chart Tables'!$C128,Data!$L:$L,1,Data!AM:AM,1)</f>
        <v>1</v>
      </c>
      <c r="O128">
        <f>COUNTIFS(Data!$BL:$BL,'Chart Tables'!$C128,Data!$L:$L,1,Data!AN:AN,1)</f>
        <v>0</v>
      </c>
    </row>
    <row r="129" spans="2:15">
      <c r="B129" t="s">
        <v>1436</v>
      </c>
      <c r="C129">
        <v>2010</v>
      </c>
      <c r="D129">
        <f>COUNTIFS(Data!$BL:$BL,'Chart Tables'!$C129,Data!$M:$M,1,Data!AC:AC,1)</f>
        <v>0</v>
      </c>
      <c r="E129">
        <f>COUNTIFS(Data!$BL:$BL,'Chart Tables'!$C129,Data!$M:$M,1,Data!AD:AD,1)</f>
        <v>1</v>
      </c>
      <c r="F129">
        <f>COUNTIFS(Data!$BL:$BL,'Chart Tables'!$C129,Data!$M:$M,1,Data!AE:AE,1)</f>
        <v>0</v>
      </c>
      <c r="G129">
        <f>COUNTIFS(Data!$BL:$BL,'Chart Tables'!$C129,Data!$M:$M,1,Data!AF:AF,1)</f>
        <v>0</v>
      </c>
      <c r="H129">
        <f>COUNTIFS(Data!$BL:$BL,'Chart Tables'!$C129,Data!$M:$M,1,Data!AG:AG,1)</f>
        <v>0</v>
      </c>
      <c r="I129">
        <f>COUNTIFS(Data!$BL:$BL,'Chart Tables'!$C129,Data!$M:$M,1,Data!AH:AH,1)</f>
        <v>1</v>
      </c>
      <c r="J129">
        <f>COUNTIFS(Data!$BL:$BL,'Chart Tables'!$C129,Data!$M:$M,1,Data!AI:AI,1)</f>
        <v>1</v>
      </c>
      <c r="K129">
        <f>COUNTIFS(Data!$BL:$BL,'Chart Tables'!$C129,Data!$M:$M,1,Data!AJ:AJ,1)</f>
        <v>0</v>
      </c>
      <c r="L129">
        <f>COUNTIFS(Data!$BL:$BL,'Chart Tables'!$C129,Data!$M:$M,1,Data!AK:AK,1)</f>
        <v>0</v>
      </c>
      <c r="M129">
        <f>COUNTIFS(Data!$BL:$BL,'Chart Tables'!$C129,Data!$M:$M,1,Data!AL:AL,1)</f>
        <v>0</v>
      </c>
      <c r="N129">
        <f>COUNTIFS(Data!$BL:$BL,'Chart Tables'!$C129,Data!$M:$M,1,Data!AM:AM,1)</f>
        <v>1</v>
      </c>
      <c r="O129">
        <f>COUNTIFS(Data!$BL:$BL,'Chart Tables'!$C129,Data!$M:$M,1,Data!AN:AN,1)</f>
        <v>0</v>
      </c>
    </row>
    <row r="130" spans="2:15">
      <c r="C130">
        <v>2011</v>
      </c>
      <c r="D130">
        <f>COUNTIFS(Data!$BL:$BL,'Chart Tables'!$C130,Data!$M:$M,1,Data!AC:AC,1)</f>
        <v>0</v>
      </c>
      <c r="E130">
        <f>COUNTIFS(Data!$BL:$BL,'Chart Tables'!$C130,Data!$M:$M,1,Data!AD:AD,1)</f>
        <v>2</v>
      </c>
      <c r="F130">
        <f>COUNTIFS(Data!$BL:$BL,'Chart Tables'!$C130,Data!$M:$M,1,Data!AE:AE,1)</f>
        <v>0</v>
      </c>
      <c r="G130">
        <f>COUNTIFS(Data!$BL:$BL,'Chart Tables'!$C130,Data!$M:$M,1,Data!AF:AF,1)</f>
        <v>0</v>
      </c>
      <c r="H130">
        <f>COUNTIFS(Data!$BL:$BL,'Chart Tables'!$C130,Data!$M:$M,1,Data!AG:AG,1)</f>
        <v>0</v>
      </c>
      <c r="I130">
        <f>COUNTIFS(Data!$BL:$BL,'Chart Tables'!$C130,Data!$M:$M,1,Data!AH:AH,1)</f>
        <v>0</v>
      </c>
      <c r="J130">
        <f>COUNTIFS(Data!$BL:$BL,'Chart Tables'!$C130,Data!$M:$M,1,Data!AI:AI,1)</f>
        <v>0</v>
      </c>
      <c r="K130">
        <f>COUNTIFS(Data!$BL:$BL,'Chart Tables'!$C130,Data!$M:$M,1,Data!AJ:AJ,1)</f>
        <v>0</v>
      </c>
      <c r="L130">
        <f>COUNTIFS(Data!$BL:$BL,'Chart Tables'!$C130,Data!$M:$M,1,Data!AK:AK,1)</f>
        <v>0</v>
      </c>
      <c r="M130">
        <f>COUNTIFS(Data!$BL:$BL,'Chart Tables'!$C130,Data!$M:$M,1,Data!AL:AL,1)</f>
        <v>0</v>
      </c>
      <c r="N130">
        <f>COUNTIFS(Data!$BL:$BL,'Chart Tables'!$C130,Data!$M:$M,1,Data!AM:AM,1)</f>
        <v>1</v>
      </c>
      <c r="O130">
        <f>COUNTIFS(Data!$BL:$BL,'Chart Tables'!$C130,Data!$M:$M,1,Data!AN:AN,1)</f>
        <v>1</v>
      </c>
    </row>
    <row r="131" spans="2:15">
      <c r="C131">
        <v>2012</v>
      </c>
      <c r="D131">
        <f>COUNTIFS(Data!$BL:$BL,'Chart Tables'!$C131,Data!$M:$M,1,Data!AC:AC,1)</f>
        <v>0</v>
      </c>
      <c r="E131">
        <f>COUNTIFS(Data!$BL:$BL,'Chart Tables'!$C131,Data!$M:$M,1,Data!AD:AD,1)</f>
        <v>1</v>
      </c>
      <c r="F131">
        <f>COUNTIFS(Data!$BL:$BL,'Chart Tables'!$C131,Data!$M:$M,1,Data!AE:AE,1)</f>
        <v>0</v>
      </c>
      <c r="G131">
        <f>COUNTIFS(Data!$BL:$BL,'Chart Tables'!$C131,Data!$M:$M,1,Data!AF:AF,1)</f>
        <v>0</v>
      </c>
      <c r="H131">
        <f>COUNTIFS(Data!$BL:$BL,'Chart Tables'!$C131,Data!$M:$M,1,Data!AG:AG,1)</f>
        <v>0</v>
      </c>
      <c r="I131">
        <f>COUNTIFS(Data!$BL:$BL,'Chart Tables'!$C131,Data!$M:$M,1,Data!AH:AH,1)</f>
        <v>0</v>
      </c>
      <c r="J131">
        <f>COUNTIFS(Data!$BL:$BL,'Chart Tables'!$C131,Data!$M:$M,1,Data!AI:AI,1)</f>
        <v>0</v>
      </c>
      <c r="K131">
        <f>COUNTIFS(Data!$BL:$BL,'Chart Tables'!$C131,Data!$M:$M,1,Data!AJ:AJ,1)</f>
        <v>0</v>
      </c>
      <c r="L131">
        <f>COUNTIFS(Data!$BL:$BL,'Chart Tables'!$C131,Data!$M:$M,1,Data!AK:AK,1)</f>
        <v>0</v>
      </c>
      <c r="M131">
        <f>COUNTIFS(Data!$BL:$BL,'Chart Tables'!$C131,Data!$M:$M,1,Data!AL:AL,1)</f>
        <v>0</v>
      </c>
      <c r="N131">
        <f>COUNTIFS(Data!$BL:$BL,'Chart Tables'!$C131,Data!$M:$M,1,Data!AM:AM,1)</f>
        <v>1</v>
      </c>
      <c r="O131">
        <f>COUNTIFS(Data!$BL:$BL,'Chart Tables'!$C131,Data!$M:$M,1,Data!AN:AN,1)</f>
        <v>1</v>
      </c>
    </row>
    <row r="132" spans="2:15">
      <c r="C132">
        <v>2013</v>
      </c>
      <c r="D132">
        <f>COUNTIFS(Data!$BL:$BL,'Chart Tables'!$C132,Data!$M:$M,1,Data!AC:AC,1)</f>
        <v>0</v>
      </c>
      <c r="E132">
        <f>COUNTIFS(Data!$BL:$BL,'Chart Tables'!$C132,Data!$M:$M,1,Data!AD:AD,1)</f>
        <v>3</v>
      </c>
      <c r="F132">
        <f>COUNTIFS(Data!$BL:$BL,'Chart Tables'!$C132,Data!$M:$M,1,Data!AE:AE,1)</f>
        <v>0</v>
      </c>
      <c r="G132">
        <f>COUNTIFS(Data!$BL:$BL,'Chart Tables'!$C132,Data!$M:$M,1,Data!AF:AF,1)</f>
        <v>1</v>
      </c>
      <c r="H132">
        <f>COUNTIFS(Data!$BL:$BL,'Chart Tables'!$C132,Data!$M:$M,1,Data!AG:AG,1)</f>
        <v>0</v>
      </c>
      <c r="I132">
        <f>COUNTIFS(Data!$BL:$BL,'Chart Tables'!$C132,Data!$M:$M,1,Data!AH:AH,1)</f>
        <v>0</v>
      </c>
      <c r="J132">
        <f>COUNTIFS(Data!$BL:$BL,'Chart Tables'!$C132,Data!$M:$M,1,Data!AI:AI,1)</f>
        <v>0</v>
      </c>
      <c r="K132">
        <f>COUNTIFS(Data!$BL:$BL,'Chart Tables'!$C132,Data!$M:$M,1,Data!AJ:AJ,1)</f>
        <v>0</v>
      </c>
      <c r="L132">
        <f>COUNTIFS(Data!$BL:$BL,'Chart Tables'!$C132,Data!$M:$M,1,Data!AK:AK,1)</f>
        <v>0</v>
      </c>
      <c r="M132">
        <f>COUNTIFS(Data!$BL:$BL,'Chart Tables'!$C132,Data!$M:$M,1,Data!AL:AL,1)</f>
        <v>1</v>
      </c>
      <c r="N132">
        <f>COUNTIFS(Data!$BL:$BL,'Chart Tables'!$C132,Data!$M:$M,1,Data!AM:AM,1)</f>
        <v>3</v>
      </c>
      <c r="O132">
        <f>COUNTIFS(Data!$BL:$BL,'Chart Tables'!$C132,Data!$M:$M,1,Data!AN:AN,1)</f>
        <v>0</v>
      </c>
    </row>
    <row r="133" spans="2:15">
      <c r="C133">
        <v>2014</v>
      </c>
      <c r="D133">
        <f>COUNTIFS(Data!$BL:$BL,'Chart Tables'!$C133,Data!$M:$M,1,Data!AC:AC,1)</f>
        <v>0</v>
      </c>
      <c r="E133">
        <f>COUNTIFS(Data!$BL:$BL,'Chart Tables'!$C133,Data!$M:$M,1,Data!AD:AD,1)</f>
        <v>2</v>
      </c>
      <c r="F133">
        <f>COUNTIFS(Data!$BL:$BL,'Chart Tables'!$C133,Data!$M:$M,1,Data!AE:AE,1)</f>
        <v>0</v>
      </c>
      <c r="G133">
        <f>COUNTIFS(Data!$BL:$BL,'Chart Tables'!$C133,Data!$M:$M,1,Data!AF:AF,1)</f>
        <v>0</v>
      </c>
      <c r="H133">
        <f>COUNTIFS(Data!$BL:$BL,'Chart Tables'!$C133,Data!$M:$M,1,Data!AG:AG,1)</f>
        <v>0</v>
      </c>
      <c r="I133">
        <f>COUNTIFS(Data!$BL:$BL,'Chart Tables'!$C133,Data!$M:$M,1,Data!AH:AH,1)</f>
        <v>0</v>
      </c>
      <c r="J133">
        <f>COUNTIFS(Data!$BL:$BL,'Chart Tables'!$C133,Data!$M:$M,1,Data!AI:AI,1)</f>
        <v>0</v>
      </c>
      <c r="K133">
        <f>COUNTIFS(Data!$BL:$BL,'Chart Tables'!$C133,Data!$M:$M,1,Data!AJ:AJ,1)</f>
        <v>1</v>
      </c>
      <c r="L133">
        <f>COUNTIFS(Data!$BL:$BL,'Chart Tables'!$C133,Data!$M:$M,1,Data!AK:AK,1)</f>
        <v>0</v>
      </c>
      <c r="M133">
        <f>COUNTIFS(Data!$BL:$BL,'Chart Tables'!$C133,Data!$M:$M,1,Data!AL:AL,1)</f>
        <v>0</v>
      </c>
      <c r="N133">
        <f>COUNTIFS(Data!$BL:$BL,'Chart Tables'!$C133,Data!$M:$M,1,Data!AM:AM,1)</f>
        <v>2</v>
      </c>
      <c r="O133">
        <f>COUNTIFS(Data!$BL:$BL,'Chart Tables'!$C133,Data!$M:$M,1,Data!AN:AN,1)</f>
        <v>0</v>
      </c>
    </row>
    <row r="134" spans="2:15">
      <c r="C134">
        <v>2015</v>
      </c>
      <c r="D134">
        <f>COUNTIFS(Data!$BL:$BL,'Chart Tables'!$C134,Data!$M:$M,1,Data!AC:AC,1)</f>
        <v>0</v>
      </c>
      <c r="E134">
        <f>COUNTIFS(Data!$BL:$BL,'Chart Tables'!$C134,Data!$M:$M,1,Data!AD:AD,1)</f>
        <v>2</v>
      </c>
      <c r="F134">
        <f>COUNTIFS(Data!$BL:$BL,'Chart Tables'!$C134,Data!$M:$M,1,Data!AE:AE,1)</f>
        <v>1</v>
      </c>
      <c r="G134">
        <f>COUNTIFS(Data!$BL:$BL,'Chart Tables'!$C134,Data!$M:$M,1,Data!AF:AF,1)</f>
        <v>0</v>
      </c>
      <c r="H134">
        <f>COUNTIFS(Data!$BL:$BL,'Chart Tables'!$C134,Data!$M:$M,1,Data!AG:AG,1)</f>
        <v>0</v>
      </c>
      <c r="I134">
        <f>COUNTIFS(Data!$BL:$BL,'Chart Tables'!$C134,Data!$M:$M,1,Data!AH:AH,1)</f>
        <v>1</v>
      </c>
      <c r="J134">
        <f>COUNTIFS(Data!$BL:$BL,'Chart Tables'!$C134,Data!$M:$M,1,Data!AI:AI,1)</f>
        <v>1</v>
      </c>
      <c r="K134">
        <f>COUNTIFS(Data!$BL:$BL,'Chart Tables'!$C134,Data!$M:$M,1,Data!AJ:AJ,1)</f>
        <v>0</v>
      </c>
      <c r="L134">
        <f>COUNTIFS(Data!$BL:$BL,'Chart Tables'!$C134,Data!$M:$M,1,Data!AK:AK,1)</f>
        <v>2</v>
      </c>
      <c r="M134">
        <f>COUNTIFS(Data!$BL:$BL,'Chart Tables'!$C134,Data!$M:$M,1,Data!AL:AL,1)</f>
        <v>1</v>
      </c>
      <c r="N134">
        <f>COUNTIFS(Data!$BL:$BL,'Chart Tables'!$C134,Data!$M:$M,1,Data!AM:AM,1)</f>
        <v>5</v>
      </c>
      <c r="O134">
        <f>COUNTIFS(Data!$BL:$BL,'Chart Tables'!$C134,Data!$M:$M,1,Data!AN:AN,1)</f>
        <v>0</v>
      </c>
    </row>
    <row r="135" spans="2:15">
      <c r="C135">
        <v>2016</v>
      </c>
      <c r="D135">
        <f>COUNTIFS(Data!$BL:$BL,'Chart Tables'!$C135,Data!$M:$M,1,Data!AC:AC,1)</f>
        <v>0</v>
      </c>
      <c r="E135">
        <f>COUNTIFS(Data!$BL:$BL,'Chart Tables'!$C135,Data!$M:$M,1,Data!AD:AD,1)</f>
        <v>1</v>
      </c>
      <c r="F135">
        <f>COUNTIFS(Data!$BL:$BL,'Chart Tables'!$C135,Data!$M:$M,1,Data!AE:AE,1)</f>
        <v>0</v>
      </c>
      <c r="G135">
        <f>COUNTIFS(Data!$BL:$BL,'Chart Tables'!$C135,Data!$M:$M,1,Data!AF:AF,1)</f>
        <v>2</v>
      </c>
      <c r="H135">
        <f>COUNTIFS(Data!$BL:$BL,'Chart Tables'!$C135,Data!$M:$M,1,Data!AG:AG,1)</f>
        <v>0</v>
      </c>
      <c r="I135">
        <f>COUNTIFS(Data!$BL:$BL,'Chart Tables'!$C135,Data!$M:$M,1,Data!AH:AH,1)</f>
        <v>0</v>
      </c>
      <c r="J135">
        <f>COUNTIFS(Data!$BL:$BL,'Chart Tables'!$C135,Data!$M:$M,1,Data!AI:AI,1)</f>
        <v>0</v>
      </c>
      <c r="K135">
        <f>COUNTIFS(Data!$BL:$BL,'Chart Tables'!$C135,Data!$M:$M,1,Data!AJ:AJ,1)</f>
        <v>0</v>
      </c>
      <c r="L135">
        <f>COUNTIFS(Data!$BL:$BL,'Chart Tables'!$C135,Data!$M:$M,1,Data!AK:AK,1)</f>
        <v>0</v>
      </c>
      <c r="M135">
        <f>COUNTIFS(Data!$BL:$BL,'Chart Tables'!$C135,Data!$M:$M,1,Data!AL:AL,1)</f>
        <v>0</v>
      </c>
      <c r="N135">
        <f>COUNTIFS(Data!$BL:$BL,'Chart Tables'!$C135,Data!$M:$M,1,Data!AM:AM,1)</f>
        <v>0</v>
      </c>
      <c r="O135">
        <f>COUNTIFS(Data!$BL:$BL,'Chart Tables'!$C135,Data!$M:$M,1,Data!AN:AN,1)</f>
        <v>0</v>
      </c>
    </row>
    <row r="136" spans="2:15">
      <c r="C136">
        <v>2017</v>
      </c>
      <c r="D136">
        <f>COUNTIFS(Data!$BL:$BL,'Chart Tables'!$C136,Data!$M:$M,1,Data!AC:AC,1)</f>
        <v>0</v>
      </c>
      <c r="E136">
        <f>COUNTIFS(Data!$BL:$BL,'Chart Tables'!$C136,Data!$M:$M,1,Data!AD:AD,1)</f>
        <v>7</v>
      </c>
      <c r="F136">
        <f>COUNTIFS(Data!$BL:$BL,'Chart Tables'!$C136,Data!$M:$M,1,Data!AE:AE,1)</f>
        <v>0</v>
      </c>
      <c r="G136">
        <f>COUNTIFS(Data!$BL:$BL,'Chart Tables'!$C136,Data!$M:$M,1,Data!AF:AF,1)</f>
        <v>2</v>
      </c>
      <c r="H136">
        <f>COUNTIFS(Data!$BL:$BL,'Chart Tables'!$C136,Data!$M:$M,1,Data!AG:AG,1)</f>
        <v>0</v>
      </c>
      <c r="I136">
        <f>COUNTIFS(Data!$BL:$BL,'Chart Tables'!$C136,Data!$M:$M,1,Data!AH:AH,1)</f>
        <v>1</v>
      </c>
      <c r="J136">
        <f>COUNTIFS(Data!$BL:$BL,'Chart Tables'!$C136,Data!$M:$M,1,Data!AI:AI,1)</f>
        <v>0</v>
      </c>
      <c r="K136">
        <f>COUNTIFS(Data!$BL:$BL,'Chart Tables'!$C136,Data!$M:$M,1,Data!AJ:AJ,1)</f>
        <v>1</v>
      </c>
      <c r="L136">
        <f>COUNTIFS(Data!$BL:$BL,'Chart Tables'!$C136,Data!$M:$M,1,Data!AK:AK,1)</f>
        <v>0</v>
      </c>
      <c r="M136">
        <f>COUNTIFS(Data!$BL:$BL,'Chart Tables'!$C136,Data!$M:$M,1,Data!AL:AL,1)</f>
        <v>0</v>
      </c>
      <c r="N136">
        <f>COUNTIFS(Data!$BL:$BL,'Chart Tables'!$C136,Data!$M:$M,1,Data!AM:AM,1)</f>
        <v>1</v>
      </c>
      <c r="O136">
        <f>COUNTIFS(Data!$BL:$BL,'Chart Tables'!$C136,Data!$M:$M,1,Data!AN:AN,1)</f>
        <v>0</v>
      </c>
    </row>
    <row r="137" spans="2:15">
      <c r="C137">
        <v>2018</v>
      </c>
      <c r="D137">
        <f>COUNTIFS(Data!$BL:$BL,'Chart Tables'!$C137,Data!$M:$M,1,Data!AC:AC,1)</f>
        <v>0</v>
      </c>
      <c r="E137">
        <f>COUNTIFS(Data!$BL:$BL,'Chart Tables'!$C137,Data!$M:$M,1,Data!AD:AD,1)</f>
        <v>3</v>
      </c>
      <c r="F137">
        <f>COUNTIFS(Data!$BL:$BL,'Chart Tables'!$C137,Data!$M:$M,1,Data!AE:AE,1)</f>
        <v>2</v>
      </c>
      <c r="G137">
        <f>COUNTIFS(Data!$BL:$BL,'Chart Tables'!$C137,Data!$M:$M,1,Data!AF:AF,1)</f>
        <v>1</v>
      </c>
      <c r="H137">
        <f>COUNTIFS(Data!$BL:$BL,'Chart Tables'!$C137,Data!$M:$M,1,Data!AG:AG,1)</f>
        <v>0</v>
      </c>
      <c r="I137">
        <f>COUNTIFS(Data!$BL:$BL,'Chart Tables'!$C137,Data!$M:$M,1,Data!AH:AH,1)</f>
        <v>0</v>
      </c>
      <c r="J137">
        <f>COUNTIFS(Data!$BL:$BL,'Chart Tables'!$C137,Data!$M:$M,1,Data!AI:AI,1)</f>
        <v>0</v>
      </c>
      <c r="K137">
        <f>COUNTIFS(Data!$BL:$BL,'Chart Tables'!$C137,Data!$M:$M,1,Data!AJ:AJ,1)</f>
        <v>1</v>
      </c>
      <c r="L137">
        <f>COUNTIFS(Data!$BL:$BL,'Chart Tables'!$C137,Data!$M:$M,1,Data!AK:AK,1)</f>
        <v>0</v>
      </c>
      <c r="M137">
        <f>COUNTIFS(Data!$BL:$BL,'Chart Tables'!$C137,Data!$M:$M,1,Data!AL:AL,1)</f>
        <v>1</v>
      </c>
      <c r="N137">
        <f>COUNTIFS(Data!$BL:$BL,'Chart Tables'!$C137,Data!$M:$M,1,Data!AM:AM,1)</f>
        <v>4</v>
      </c>
      <c r="O137">
        <f>COUNTIFS(Data!$BL:$BL,'Chart Tables'!$C137,Data!$M:$M,1,Data!AN:AN,1)</f>
        <v>0</v>
      </c>
    </row>
    <row r="138" spans="2:15">
      <c r="C138">
        <v>2019</v>
      </c>
      <c r="D138">
        <f>COUNTIFS(Data!$BL:$BL,'Chart Tables'!$C138,Data!$M:$M,1,Data!AC:AC,1)</f>
        <v>1</v>
      </c>
      <c r="E138">
        <f>COUNTIFS(Data!$BL:$BL,'Chart Tables'!$C138,Data!$M:$M,1,Data!AD:AD,1)</f>
        <v>3</v>
      </c>
      <c r="F138">
        <f>COUNTIFS(Data!$BL:$BL,'Chart Tables'!$C138,Data!$M:$M,1,Data!AE:AE,1)</f>
        <v>3</v>
      </c>
      <c r="G138">
        <f>COUNTIFS(Data!$BL:$BL,'Chart Tables'!$C138,Data!$M:$M,1,Data!AF:AF,1)</f>
        <v>1</v>
      </c>
      <c r="H138">
        <f>COUNTIFS(Data!$BL:$BL,'Chart Tables'!$C138,Data!$M:$M,1,Data!AG:AG,1)</f>
        <v>0</v>
      </c>
      <c r="I138">
        <f>COUNTIFS(Data!$BL:$BL,'Chart Tables'!$C138,Data!$M:$M,1,Data!AH:AH,1)</f>
        <v>0</v>
      </c>
      <c r="J138">
        <f>COUNTIFS(Data!$BL:$BL,'Chart Tables'!$C138,Data!$M:$M,1,Data!AI:AI,1)</f>
        <v>0</v>
      </c>
      <c r="K138">
        <f>COUNTIFS(Data!$BL:$BL,'Chart Tables'!$C138,Data!$M:$M,1,Data!AJ:AJ,1)</f>
        <v>0</v>
      </c>
      <c r="L138">
        <f>COUNTIFS(Data!$BL:$BL,'Chart Tables'!$C138,Data!$M:$M,1,Data!AK:AK,1)</f>
        <v>0</v>
      </c>
      <c r="M138">
        <f>COUNTIFS(Data!$BL:$BL,'Chart Tables'!$C138,Data!$M:$M,1,Data!AL:AL,1)</f>
        <v>3</v>
      </c>
      <c r="N138">
        <f>COUNTIFS(Data!$BL:$BL,'Chart Tables'!$C138,Data!$M:$M,1,Data!AM:AM,1)</f>
        <v>4</v>
      </c>
      <c r="O138">
        <f>COUNTIFS(Data!$BL:$BL,'Chart Tables'!$C138,Data!$M:$M,1,Data!AN:AN,1)</f>
        <v>0</v>
      </c>
    </row>
    <row r="139" spans="2:15">
      <c r="C139">
        <v>2020</v>
      </c>
      <c r="D139">
        <f>COUNTIFS(Data!$BL:$BL,'Chart Tables'!$C139,Data!$M:$M,1,Data!AC:AC,1)</f>
        <v>0</v>
      </c>
      <c r="E139">
        <f>COUNTIFS(Data!$BL:$BL,'Chart Tables'!$C139,Data!$M:$M,1,Data!AD:AD,1)</f>
        <v>6</v>
      </c>
      <c r="F139">
        <f>COUNTIFS(Data!$BL:$BL,'Chart Tables'!$C139,Data!$M:$M,1,Data!AE:AE,1)</f>
        <v>1</v>
      </c>
      <c r="G139">
        <f>COUNTIFS(Data!$BL:$BL,'Chart Tables'!$C139,Data!$M:$M,1,Data!AF:AF,1)</f>
        <v>0</v>
      </c>
      <c r="H139">
        <f>COUNTIFS(Data!$BL:$BL,'Chart Tables'!$C139,Data!$M:$M,1,Data!AG:AG,1)</f>
        <v>0</v>
      </c>
      <c r="I139">
        <f>COUNTIFS(Data!$BL:$BL,'Chart Tables'!$C139,Data!$M:$M,1,Data!AH:AH,1)</f>
        <v>0</v>
      </c>
      <c r="J139">
        <f>COUNTIFS(Data!$BL:$BL,'Chart Tables'!$C139,Data!$M:$M,1,Data!AI:AI,1)</f>
        <v>0</v>
      </c>
      <c r="K139">
        <f>COUNTIFS(Data!$BL:$BL,'Chart Tables'!$C139,Data!$M:$M,1,Data!AJ:AJ,1)</f>
        <v>4</v>
      </c>
      <c r="L139">
        <f>COUNTIFS(Data!$BL:$BL,'Chart Tables'!$C139,Data!$M:$M,1,Data!AK:AK,1)</f>
        <v>1</v>
      </c>
      <c r="M139">
        <f>COUNTIFS(Data!$BL:$BL,'Chart Tables'!$C139,Data!$M:$M,1,Data!AL:AL,1)</f>
        <v>1</v>
      </c>
      <c r="N139">
        <f>COUNTIFS(Data!$BL:$BL,'Chart Tables'!$C139,Data!$M:$M,1,Data!AM:AM,1)</f>
        <v>5</v>
      </c>
      <c r="O139">
        <f>COUNTIFS(Data!$BL:$BL,'Chart Tables'!$C139,Data!$M:$M,1,Data!AN:AN,1)</f>
        <v>0</v>
      </c>
    </row>
    <row r="140" spans="2:15">
      <c r="B140" t="s">
        <v>1437</v>
      </c>
      <c r="C140">
        <v>2010</v>
      </c>
      <c r="D140">
        <f>COUNTIFS(Data!$BL:$BL,'Chart Tables'!$C140,Data!$N:$N,1,Data!AC:AC,1)</f>
        <v>0</v>
      </c>
      <c r="E140">
        <f>COUNTIFS(Data!$BL:$BL,'Chart Tables'!$C140,Data!$N:$N,1,Data!AD:AD,1)</f>
        <v>1</v>
      </c>
      <c r="F140">
        <f>COUNTIFS(Data!$BL:$BL,'Chart Tables'!$C140,Data!$N:$N,1,Data!AE:AE,1)</f>
        <v>0</v>
      </c>
      <c r="G140">
        <f>COUNTIFS(Data!$BL:$BL,'Chart Tables'!$C140,Data!$N:$N,1,Data!AF:AF,1)</f>
        <v>0</v>
      </c>
      <c r="H140">
        <f>COUNTIFS(Data!$BL:$BL,'Chart Tables'!$C140,Data!$N:$N,1,Data!AG:AG,1)</f>
        <v>0</v>
      </c>
      <c r="I140">
        <f>COUNTIFS(Data!$BL:$BL,'Chart Tables'!$C140,Data!$N:$N,1,Data!AH:AH,1)</f>
        <v>1</v>
      </c>
      <c r="J140">
        <f>COUNTIFS(Data!$BL:$BL,'Chart Tables'!$C140,Data!$N:$N,1,Data!AI:AI,1)</f>
        <v>1</v>
      </c>
      <c r="K140">
        <f>COUNTIFS(Data!$BL:$BL,'Chart Tables'!$C140,Data!$N:$N,1,Data!AJ:AJ,1)</f>
        <v>0</v>
      </c>
      <c r="L140">
        <f>COUNTIFS(Data!$BL:$BL,'Chart Tables'!$C140,Data!$N:$N,1,Data!AK:AK,1)</f>
        <v>0</v>
      </c>
      <c r="M140">
        <f>COUNTIFS(Data!$BL:$BL,'Chart Tables'!$C140,Data!$N:$N,1,Data!AL:AL,1)</f>
        <v>0</v>
      </c>
      <c r="N140">
        <f>COUNTIFS(Data!$BL:$BL,'Chart Tables'!$C140,Data!$N:$N,1,Data!AM:AM,1)</f>
        <v>1</v>
      </c>
      <c r="O140">
        <f>COUNTIFS(Data!$BL:$BL,'Chart Tables'!$C140,Data!$N:$N,1,Data!AN:AN,1)</f>
        <v>0</v>
      </c>
    </row>
    <row r="141" spans="2:15">
      <c r="C141">
        <v>2011</v>
      </c>
      <c r="D141">
        <f>COUNTIFS(Data!$BL:$BL,'Chart Tables'!$C141,Data!$N:$N,1,Data!AC:AC,1)</f>
        <v>0</v>
      </c>
      <c r="E141">
        <f>COUNTIFS(Data!$BL:$BL,'Chart Tables'!$C141,Data!$N:$N,1,Data!AD:AD,1)</f>
        <v>0</v>
      </c>
      <c r="F141">
        <f>COUNTIFS(Data!$BL:$BL,'Chart Tables'!$C141,Data!$N:$N,1,Data!AE:AE,1)</f>
        <v>0</v>
      </c>
      <c r="G141">
        <f>COUNTIFS(Data!$BL:$BL,'Chart Tables'!$C141,Data!$N:$N,1,Data!AF:AF,1)</f>
        <v>0</v>
      </c>
      <c r="H141">
        <f>COUNTIFS(Data!$BL:$BL,'Chart Tables'!$C141,Data!$N:$N,1,Data!AG:AG,1)</f>
        <v>0</v>
      </c>
      <c r="I141">
        <f>COUNTIFS(Data!$BL:$BL,'Chart Tables'!$C141,Data!$N:$N,1,Data!AH:AH,1)</f>
        <v>0</v>
      </c>
      <c r="J141">
        <f>COUNTIFS(Data!$BL:$BL,'Chart Tables'!$C141,Data!$N:$N,1,Data!AI:AI,1)</f>
        <v>0</v>
      </c>
      <c r="K141">
        <f>COUNTIFS(Data!$BL:$BL,'Chart Tables'!$C141,Data!$N:$N,1,Data!AJ:AJ,1)</f>
        <v>0</v>
      </c>
      <c r="L141">
        <f>COUNTIFS(Data!$BL:$BL,'Chart Tables'!$C141,Data!$N:$N,1,Data!AK:AK,1)</f>
        <v>0</v>
      </c>
      <c r="M141">
        <f>COUNTIFS(Data!$BL:$BL,'Chart Tables'!$C141,Data!$N:$N,1,Data!AL:AL,1)</f>
        <v>0</v>
      </c>
      <c r="N141">
        <f>COUNTIFS(Data!$BL:$BL,'Chart Tables'!$C141,Data!$N:$N,1,Data!AM:AM,1)</f>
        <v>0</v>
      </c>
      <c r="O141">
        <f>COUNTIFS(Data!$BL:$BL,'Chart Tables'!$C141,Data!$N:$N,1,Data!AN:AN,1)</f>
        <v>0</v>
      </c>
    </row>
    <row r="142" spans="2:15">
      <c r="C142">
        <v>2012</v>
      </c>
      <c r="D142">
        <f>COUNTIFS(Data!$BL:$BL,'Chart Tables'!$C142,Data!$N:$N,1,Data!AC:AC,1)</f>
        <v>0</v>
      </c>
      <c r="E142">
        <f>COUNTIFS(Data!$BL:$BL,'Chart Tables'!$C142,Data!$N:$N,1,Data!AD:AD,1)</f>
        <v>0</v>
      </c>
      <c r="F142">
        <f>COUNTIFS(Data!$BL:$BL,'Chart Tables'!$C142,Data!$N:$N,1,Data!AE:AE,1)</f>
        <v>0</v>
      </c>
      <c r="G142">
        <f>COUNTIFS(Data!$BL:$BL,'Chart Tables'!$C142,Data!$N:$N,1,Data!AF:AF,1)</f>
        <v>0</v>
      </c>
      <c r="H142">
        <f>COUNTIFS(Data!$BL:$BL,'Chart Tables'!$C142,Data!$N:$N,1,Data!AG:AG,1)</f>
        <v>0</v>
      </c>
      <c r="I142">
        <f>COUNTIFS(Data!$BL:$BL,'Chart Tables'!$C142,Data!$N:$N,1,Data!AH:AH,1)</f>
        <v>0</v>
      </c>
      <c r="J142">
        <f>COUNTIFS(Data!$BL:$BL,'Chart Tables'!$C142,Data!$N:$N,1,Data!AI:AI,1)</f>
        <v>0</v>
      </c>
      <c r="K142">
        <f>COUNTIFS(Data!$BL:$BL,'Chart Tables'!$C142,Data!$N:$N,1,Data!AJ:AJ,1)</f>
        <v>0</v>
      </c>
      <c r="L142">
        <f>COUNTIFS(Data!$BL:$BL,'Chart Tables'!$C142,Data!$N:$N,1,Data!AK:AK,1)</f>
        <v>0</v>
      </c>
      <c r="M142">
        <f>COUNTIFS(Data!$BL:$BL,'Chart Tables'!$C142,Data!$N:$N,1,Data!AL:AL,1)</f>
        <v>0</v>
      </c>
      <c r="N142">
        <f>COUNTIFS(Data!$BL:$BL,'Chart Tables'!$C142,Data!$N:$N,1,Data!AM:AM,1)</f>
        <v>0</v>
      </c>
      <c r="O142">
        <f>COUNTIFS(Data!$BL:$BL,'Chart Tables'!$C142,Data!$N:$N,1,Data!AN:AN,1)</f>
        <v>0</v>
      </c>
    </row>
    <row r="143" spans="2:15">
      <c r="C143">
        <v>2013</v>
      </c>
      <c r="D143">
        <f>COUNTIFS(Data!$BL:$BL,'Chart Tables'!$C143,Data!$N:$N,1,Data!AC:AC,1)</f>
        <v>0</v>
      </c>
      <c r="E143">
        <f>COUNTIFS(Data!$BL:$BL,'Chart Tables'!$C143,Data!$N:$N,1,Data!AD:AD,1)</f>
        <v>0</v>
      </c>
      <c r="F143">
        <f>COUNTIFS(Data!$BL:$BL,'Chart Tables'!$C143,Data!$N:$N,1,Data!AE:AE,1)</f>
        <v>0</v>
      </c>
      <c r="G143">
        <f>COUNTIFS(Data!$BL:$BL,'Chart Tables'!$C143,Data!$N:$N,1,Data!AF:AF,1)</f>
        <v>0</v>
      </c>
      <c r="H143">
        <f>COUNTIFS(Data!$BL:$BL,'Chart Tables'!$C143,Data!$N:$N,1,Data!AG:AG,1)</f>
        <v>0</v>
      </c>
      <c r="I143">
        <f>COUNTIFS(Data!$BL:$BL,'Chart Tables'!$C143,Data!$N:$N,1,Data!AH:AH,1)</f>
        <v>0</v>
      </c>
      <c r="J143">
        <f>COUNTIFS(Data!$BL:$BL,'Chart Tables'!$C143,Data!$N:$N,1,Data!AI:AI,1)</f>
        <v>1</v>
      </c>
      <c r="K143">
        <f>COUNTIFS(Data!$BL:$BL,'Chart Tables'!$C143,Data!$N:$N,1,Data!AJ:AJ,1)</f>
        <v>1</v>
      </c>
      <c r="L143">
        <f>COUNTIFS(Data!$BL:$BL,'Chart Tables'!$C143,Data!$N:$N,1,Data!AK:AK,1)</f>
        <v>0</v>
      </c>
      <c r="M143">
        <f>COUNTIFS(Data!$BL:$BL,'Chart Tables'!$C143,Data!$N:$N,1,Data!AL:AL,1)</f>
        <v>0</v>
      </c>
      <c r="N143">
        <f>COUNTIFS(Data!$BL:$BL,'Chart Tables'!$C143,Data!$N:$N,1,Data!AM:AM,1)</f>
        <v>1</v>
      </c>
      <c r="O143">
        <f>COUNTIFS(Data!$BL:$BL,'Chart Tables'!$C143,Data!$N:$N,1,Data!AN:AN,1)</f>
        <v>0</v>
      </c>
    </row>
    <row r="144" spans="2:15">
      <c r="C144">
        <v>2014</v>
      </c>
      <c r="D144">
        <f>COUNTIFS(Data!$BL:$BL,'Chart Tables'!$C144,Data!$N:$N,1,Data!AC:AC,1)</f>
        <v>0</v>
      </c>
      <c r="E144">
        <f>COUNTIFS(Data!$BL:$BL,'Chart Tables'!$C144,Data!$N:$N,1,Data!AD:AD,1)</f>
        <v>1</v>
      </c>
      <c r="F144">
        <f>COUNTIFS(Data!$BL:$BL,'Chart Tables'!$C144,Data!$N:$N,1,Data!AE:AE,1)</f>
        <v>0</v>
      </c>
      <c r="G144">
        <f>COUNTIFS(Data!$BL:$BL,'Chart Tables'!$C144,Data!$N:$N,1,Data!AF:AF,1)</f>
        <v>0</v>
      </c>
      <c r="H144">
        <f>COUNTIFS(Data!$BL:$BL,'Chart Tables'!$C144,Data!$N:$N,1,Data!AG:AG,1)</f>
        <v>0</v>
      </c>
      <c r="I144">
        <f>COUNTIFS(Data!$BL:$BL,'Chart Tables'!$C144,Data!$N:$N,1,Data!AH:AH,1)</f>
        <v>0</v>
      </c>
      <c r="J144">
        <f>COUNTIFS(Data!$BL:$BL,'Chart Tables'!$C144,Data!$N:$N,1,Data!AI:AI,1)</f>
        <v>0</v>
      </c>
      <c r="K144">
        <f>COUNTIFS(Data!$BL:$BL,'Chart Tables'!$C144,Data!$N:$N,1,Data!AJ:AJ,1)</f>
        <v>0</v>
      </c>
      <c r="L144">
        <f>COUNTIFS(Data!$BL:$BL,'Chart Tables'!$C144,Data!$N:$N,1,Data!AK:AK,1)</f>
        <v>0</v>
      </c>
      <c r="M144">
        <f>COUNTIFS(Data!$BL:$BL,'Chart Tables'!$C144,Data!$N:$N,1,Data!AL:AL,1)</f>
        <v>0</v>
      </c>
      <c r="N144">
        <f>COUNTIFS(Data!$BL:$BL,'Chart Tables'!$C144,Data!$N:$N,1,Data!AM:AM,1)</f>
        <v>1</v>
      </c>
      <c r="O144">
        <f>COUNTIFS(Data!$BL:$BL,'Chart Tables'!$C144,Data!$N:$N,1,Data!AN:AN,1)</f>
        <v>0</v>
      </c>
    </row>
    <row r="145" spans="2:15">
      <c r="C145">
        <v>2015</v>
      </c>
      <c r="D145">
        <f>COUNTIFS(Data!$BL:$BL,'Chart Tables'!$C145,Data!$N:$N,1,Data!AC:AC,1)</f>
        <v>0</v>
      </c>
      <c r="E145">
        <f>COUNTIFS(Data!$BL:$BL,'Chart Tables'!$C145,Data!$N:$N,1,Data!AD:AD,1)</f>
        <v>0</v>
      </c>
      <c r="F145">
        <f>COUNTIFS(Data!$BL:$BL,'Chart Tables'!$C145,Data!$N:$N,1,Data!AE:AE,1)</f>
        <v>0</v>
      </c>
      <c r="G145">
        <f>COUNTIFS(Data!$BL:$BL,'Chart Tables'!$C145,Data!$N:$N,1,Data!AF:AF,1)</f>
        <v>0</v>
      </c>
      <c r="H145">
        <f>COUNTIFS(Data!$BL:$BL,'Chart Tables'!$C145,Data!$N:$N,1,Data!AG:AG,1)</f>
        <v>0</v>
      </c>
      <c r="I145">
        <f>COUNTIFS(Data!$BL:$BL,'Chart Tables'!$C145,Data!$N:$N,1,Data!AH:AH,1)</f>
        <v>1</v>
      </c>
      <c r="J145">
        <f>COUNTIFS(Data!$BL:$BL,'Chart Tables'!$C145,Data!$N:$N,1,Data!AI:AI,1)</f>
        <v>1</v>
      </c>
      <c r="K145">
        <f>COUNTIFS(Data!$BL:$BL,'Chart Tables'!$C145,Data!$N:$N,1,Data!AJ:AJ,1)</f>
        <v>0</v>
      </c>
      <c r="L145">
        <f>COUNTIFS(Data!$BL:$BL,'Chart Tables'!$C145,Data!$N:$N,1,Data!AK:AK,1)</f>
        <v>1</v>
      </c>
      <c r="M145">
        <f>COUNTIFS(Data!$BL:$BL,'Chart Tables'!$C145,Data!$N:$N,1,Data!AL:AL,1)</f>
        <v>0</v>
      </c>
      <c r="N145">
        <f>COUNTIFS(Data!$BL:$BL,'Chart Tables'!$C145,Data!$N:$N,1,Data!AM:AM,1)</f>
        <v>4</v>
      </c>
      <c r="O145">
        <f>COUNTIFS(Data!$BL:$BL,'Chart Tables'!$C145,Data!$N:$N,1,Data!AN:AN,1)</f>
        <v>0</v>
      </c>
    </row>
    <row r="146" spans="2:15">
      <c r="C146">
        <v>2016</v>
      </c>
      <c r="D146">
        <f>COUNTIFS(Data!$BL:$BL,'Chart Tables'!$C146,Data!$N:$N,1,Data!AC:AC,1)</f>
        <v>0</v>
      </c>
      <c r="E146">
        <f>COUNTIFS(Data!$BL:$BL,'Chart Tables'!$C146,Data!$N:$N,1,Data!AD:AD,1)</f>
        <v>0</v>
      </c>
      <c r="F146">
        <f>COUNTIFS(Data!$BL:$BL,'Chart Tables'!$C146,Data!$N:$N,1,Data!AE:AE,1)</f>
        <v>0</v>
      </c>
      <c r="G146">
        <f>COUNTIFS(Data!$BL:$BL,'Chart Tables'!$C146,Data!$N:$N,1,Data!AF:AF,1)</f>
        <v>0</v>
      </c>
      <c r="H146">
        <f>COUNTIFS(Data!$BL:$BL,'Chart Tables'!$C146,Data!$N:$N,1,Data!AG:AG,1)</f>
        <v>0</v>
      </c>
      <c r="I146">
        <f>COUNTIFS(Data!$BL:$BL,'Chart Tables'!$C146,Data!$N:$N,1,Data!AH:AH,1)</f>
        <v>0</v>
      </c>
      <c r="J146">
        <f>COUNTIFS(Data!$BL:$BL,'Chart Tables'!$C146,Data!$N:$N,1,Data!AI:AI,1)</f>
        <v>0</v>
      </c>
      <c r="K146">
        <f>COUNTIFS(Data!$BL:$BL,'Chart Tables'!$C146,Data!$N:$N,1,Data!AJ:AJ,1)</f>
        <v>0</v>
      </c>
      <c r="L146">
        <f>COUNTIFS(Data!$BL:$BL,'Chart Tables'!$C146,Data!$N:$N,1,Data!AK:AK,1)</f>
        <v>0</v>
      </c>
      <c r="M146">
        <f>COUNTIFS(Data!$BL:$BL,'Chart Tables'!$C146,Data!$N:$N,1,Data!AL:AL,1)</f>
        <v>0</v>
      </c>
      <c r="N146">
        <f>COUNTIFS(Data!$BL:$BL,'Chart Tables'!$C146,Data!$N:$N,1,Data!AM:AM,1)</f>
        <v>0</v>
      </c>
      <c r="O146">
        <f>COUNTIFS(Data!$BL:$BL,'Chart Tables'!$C146,Data!$N:$N,1,Data!AN:AN,1)</f>
        <v>0</v>
      </c>
    </row>
    <row r="147" spans="2:15">
      <c r="C147">
        <v>2017</v>
      </c>
      <c r="D147">
        <f>COUNTIFS(Data!$BL:$BL,'Chart Tables'!$C147,Data!$N:$N,1,Data!AC:AC,1)</f>
        <v>0</v>
      </c>
      <c r="E147">
        <f>COUNTIFS(Data!$BL:$BL,'Chart Tables'!$C147,Data!$N:$N,1,Data!AD:AD,1)</f>
        <v>0</v>
      </c>
      <c r="F147">
        <f>COUNTIFS(Data!$BL:$BL,'Chart Tables'!$C147,Data!$N:$N,1,Data!AE:AE,1)</f>
        <v>0</v>
      </c>
      <c r="G147">
        <f>COUNTIFS(Data!$BL:$BL,'Chart Tables'!$C147,Data!$N:$N,1,Data!AF:AF,1)</f>
        <v>0</v>
      </c>
      <c r="H147">
        <f>COUNTIFS(Data!$BL:$BL,'Chart Tables'!$C147,Data!$N:$N,1,Data!AG:AG,1)</f>
        <v>0</v>
      </c>
      <c r="I147">
        <f>COUNTIFS(Data!$BL:$BL,'Chart Tables'!$C147,Data!$N:$N,1,Data!AH:AH,1)</f>
        <v>0</v>
      </c>
      <c r="J147">
        <f>COUNTIFS(Data!$BL:$BL,'Chart Tables'!$C147,Data!$N:$N,1,Data!AI:AI,1)</f>
        <v>0</v>
      </c>
      <c r="K147">
        <f>COUNTIFS(Data!$BL:$BL,'Chart Tables'!$C147,Data!$N:$N,1,Data!AJ:AJ,1)</f>
        <v>0</v>
      </c>
      <c r="L147">
        <f>COUNTIFS(Data!$BL:$BL,'Chart Tables'!$C147,Data!$N:$N,1,Data!AK:AK,1)</f>
        <v>0</v>
      </c>
      <c r="M147">
        <f>COUNTIFS(Data!$BL:$BL,'Chart Tables'!$C147,Data!$N:$N,1,Data!AL:AL,1)</f>
        <v>0</v>
      </c>
      <c r="N147">
        <f>COUNTIFS(Data!$BL:$BL,'Chart Tables'!$C147,Data!$N:$N,1,Data!AM:AM,1)</f>
        <v>0</v>
      </c>
      <c r="O147">
        <f>COUNTIFS(Data!$BL:$BL,'Chart Tables'!$C147,Data!$N:$N,1,Data!AN:AN,1)</f>
        <v>0</v>
      </c>
    </row>
    <row r="148" spans="2:15">
      <c r="C148">
        <v>2018</v>
      </c>
      <c r="D148">
        <f>COUNTIFS(Data!$BL:$BL,'Chart Tables'!$C148,Data!$N:$N,1,Data!AC:AC,1)</f>
        <v>0</v>
      </c>
      <c r="E148">
        <f>COUNTIFS(Data!$BL:$BL,'Chart Tables'!$C148,Data!$N:$N,1,Data!AD:AD,1)</f>
        <v>0</v>
      </c>
      <c r="F148">
        <f>COUNTIFS(Data!$BL:$BL,'Chart Tables'!$C148,Data!$N:$N,1,Data!AE:AE,1)</f>
        <v>0</v>
      </c>
      <c r="G148">
        <f>COUNTIFS(Data!$BL:$BL,'Chart Tables'!$C148,Data!$N:$N,1,Data!AF:AF,1)</f>
        <v>0</v>
      </c>
      <c r="H148">
        <f>COUNTIFS(Data!$BL:$BL,'Chart Tables'!$C148,Data!$N:$N,1,Data!AG:AG,1)</f>
        <v>0</v>
      </c>
      <c r="I148">
        <f>COUNTIFS(Data!$BL:$BL,'Chart Tables'!$C148,Data!$N:$N,1,Data!AH:AH,1)</f>
        <v>0</v>
      </c>
      <c r="J148">
        <f>COUNTIFS(Data!$BL:$BL,'Chart Tables'!$C148,Data!$N:$N,1,Data!AI:AI,1)</f>
        <v>0</v>
      </c>
      <c r="K148">
        <f>COUNTIFS(Data!$BL:$BL,'Chart Tables'!$C148,Data!$N:$N,1,Data!AJ:AJ,1)</f>
        <v>0</v>
      </c>
      <c r="L148">
        <f>COUNTIFS(Data!$BL:$BL,'Chart Tables'!$C148,Data!$N:$N,1,Data!AK:AK,1)</f>
        <v>0</v>
      </c>
      <c r="M148">
        <f>COUNTIFS(Data!$BL:$BL,'Chart Tables'!$C148,Data!$N:$N,1,Data!AL:AL,1)</f>
        <v>0</v>
      </c>
      <c r="N148">
        <f>COUNTIFS(Data!$BL:$BL,'Chart Tables'!$C148,Data!$N:$N,1,Data!AM:AM,1)</f>
        <v>2</v>
      </c>
      <c r="O148">
        <f>COUNTIFS(Data!$BL:$BL,'Chart Tables'!$C148,Data!$N:$N,1,Data!AN:AN,1)</f>
        <v>0</v>
      </c>
    </row>
    <row r="149" spans="2:15">
      <c r="C149">
        <v>2019</v>
      </c>
      <c r="D149">
        <f>COUNTIFS(Data!$BL:$BL,'Chart Tables'!$C149,Data!$N:$N,1,Data!AC:AC,1)</f>
        <v>0</v>
      </c>
      <c r="E149">
        <f>COUNTIFS(Data!$BL:$BL,'Chart Tables'!$C149,Data!$N:$N,1,Data!AD:AD,1)</f>
        <v>0</v>
      </c>
      <c r="F149">
        <f>COUNTIFS(Data!$BL:$BL,'Chart Tables'!$C149,Data!$N:$N,1,Data!AE:AE,1)</f>
        <v>0</v>
      </c>
      <c r="G149">
        <f>COUNTIFS(Data!$BL:$BL,'Chart Tables'!$C149,Data!$N:$N,1,Data!AF:AF,1)</f>
        <v>0</v>
      </c>
      <c r="H149">
        <f>COUNTIFS(Data!$BL:$BL,'Chart Tables'!$C149,Data!$N:$N,1,Data!AG:AG,1)</f>
        <v>0</v>
      </c>
      <c r="I149">
        <f>COUNTIFS(Data!$BL:$BL,'Chart Tables'!$C149,Data!$N:$N,1,Data!AH:AH,1)</f>
        <v>0</v>
      </c>
      <c r="J149">
        <f>COUNTIFS(Data!$BL:$BL,'Chart Tables'!$C149,Data!$N:$N,1,Data!AI:AI,1)</f>
        <v>0</v>
      </c>
      <c r="K149">
        <f>COUNTIFS(Data!$BL:$BL,'Chart Tables'!$C149,Data!$N:$N,1,Data!AJ:AJ,1)</f>
        <v>0</v>
      </c>
      <c r="L149">
        <f>COUNTIFS(Data!$BL:$BL,'Chart Tables'!$C149,Data!$N:$N,1,Data!AK:AK,1)</f>
        <v>0</v>
      </c>
      <c r="M149">
        <f>COUNTIFS(Data!$BL:$BL,'Chart Tables'!$C149,Data!$N:$N,1,Data!AL:AL,1)</f>
        <v>0</v>
      </c>
      <c r="N149">
        <f>COUNTIFS(Data!$BL:$BL,'Chart Tables'!$C149,Data!$N:$N,1,Data!AM:AM,1)</f>
        <v>4</v>
      </c>
      <c r="O149">
        <f>COUNTIFS(Data!$BL:$BL,'Chart Tables'!$C149,Data!$N:$N,1,Data!AN:AN,1)</f>
        <v>0</v>
      </c>
    </row>
    <row r="150" spans="2:15">
      <c r="C150">
        <v>2020</v>
      </c>
      <c r="D150">
        <f>COUNTIFS(Data!$BL:$BL,'Chart Tables'!$C150,Data!$N:$N,1,Data!AC:AC,1)</f>
        <v>0</v>
      </c>
      <c r="E150">
        <f>COUNTIFS(Data!$BL:$BL,'Chart Tables'!$C150,Data!$N:$N,1,Data!AD:AD,1)</f>
        <v>0</v>
      </c>
      <c r="F150">
        <f>COUNTIFS(Data!$BL:$BL,'Chart Tables'!$C150,Data!$N:$N,1,Data!AE:AE,1)</f>
        <v>0</v>
      </c>
      <c r="G150">
        <f>COUNTIFS(Data!$BL:$BL,'Chart Tables'!$C150,Data!$N:$N,1,Data!AF:AF,1)</f>
        <v>0</v>
      </c>
      <c r="H150">
        <f>COUNTIFS(Data!$BL:$BL,'Chart Tables'!$C150,Data!$N:$N,1,Data!AG:AG,1)</f>
        <v>1</v>
      </c>
      <c r="I150">
        <f>COUNTIFS(Data!$BL:$BL,'Chart Tables'!$C150,Data!$N:$N,1,Data!AH:AH,1)</f>
        <v>0</v>
      </c>
      <c r="J150">
        <f>COUNTIFS(Data!$BL:$BL,'Chart Tables'!$C150,Data!$N:$N,1,Data!AI:AI,1)</f>
        <v>1</v>
      </c>
      <c r="K150">
        <f>COUNTIFS(Data!$BL:$BL,'Chart Tables'!$C150,Data!$N:$N,1,Data!AJ:AJ,1)</f>
        <v>0</v>
      </c>
      <c r="L150">
        <f>COUNTIFS(Data!$BL:$BL,'Chart Tables'!$C150,Data!$N:$N,1,Data!AK:AK,1)</f>
        <v>0</v>
      </c>
      <c r="M150">
        <f>COUNTIFS(Data!$BL:$BL,'Chart Tables'!$C150,Data!$N:$N,1,Data!AL:AL,1)</f>
        <v>1</v>
      </c>
      <c r="N150">
        <f>COUNTIFS(Data!$BL:$BL,'Chart Tables'!$C150,Data!$N:$N,1,Data!AM:AM,1)</f>
        <v>3</v>
      </c>
      <c r="O150">
        <f>COUNTIFS(Data!$BL:$BL,'Chart Tables'!$C150,Data!$N:$N,1,Data!AN:AN,1)</f>
        <v>0</v>
      </c>
    </row>
    <row r="151" spans="2:15">
      <c r="B151" t="s">
        <v>14</v>
      </c>
      <c r="C151">
        <v>2010</v>
      </c>
      <c r="D151">
        <f>COUNTIFS(Data!$BL:$BL,'Chart Tables'!$C151,Data!$O:$O,1,Data!AC:AC,1)</f>
        <v>0</v>
      </c>
      <c r="E151">
        <f>COUNTIFS(Data!$BL:$BL,'Chart Tables'!$C151,Data!$O:$O,1,Data!AD:AD,1)</f>
        <v>0</v>
      </c>
      <c r="F151">
        <f>COUNTIFS(Data!$BL:$BL,'Chart Tables'!$C151,Data!$O:$O,1,Data!AE:AE,1)</f>
        <v>0</v>
      </c>
      <c r="G151">
        <f>COUNTIFS(Data!$BL:$BL,'Chart Tables'!$C151,Data!$O:$O,1,Data!AF:AF,1)</f>
        <v>0</v>
      </c>
      <c r="H151">
        <f>COUNTIFS(Data!$BL:$BL,'Chart Tables'!$C151,Data!$O:$O,1,Data!AG:AG,1)</f>
        <v>0</v>
      </c>
      <c r="I151">
        <f>COUNTIFS(Data!$BL:$BL,'Chart Tables'!$C151,Data!$O:$O,1,Data!AH:AH,1)</f>
        <v>0</v>
      </c>
      <c r="J151">
        <f>COUNTIFS(Data!$BL:$BL,'Chart Tables'!$C151,Data!$O:$O,1,Data!AI:AI,1)</f>
        <v>0</v>
      </c>
      <c r="K151">
        <f>COUNTIFS(Data!$BL:$BL,'Chart Tables'!$C151,Data!$O:$O,1,Data!AJ:AJ,1)</f>
        <v>0</v>
      </c>
      <c r="L151">
        <f>COUNTIFS(Data!$BL:$BL,'Chart Tables'!$C151,Data!$O:$O,1,Data!AK:AK,1)</f>
        <v>0</v>
      </c>
      <c r="M151">
        <f>COUNTIFS(Data!$BL:$BL,'Chart Tables'!$C151,Data!$O:$O,1,Data!AL:AL,1)</f>
        <v>0</v>
      </c>
      <c r="N151">
        <f>COUNTIFS(Data!$BL:$BL,'Chart Tables'!$C151,Data!$O:$O,1,Data!AM:AM,1)</f>
        <v>0</v>
      </c>
      <c r="O151">
        <f>COUNTIFS(Data!$BL:$BL,'Chart Tables'!$C151,Data!$O:$O,1,Data!AN:AN,1)</f>
        <v>0</v>
      </c>
    </row>
    <row r="152" spans="2:15">
      <c r="C152">
        <v>2011</v>
      </c>
      <c r="D152">
        <f>COUNTIFS(Data!$BL:$BL,'Chart Tables'!$C152,Data!$O:$O,1,Data!AC:AC,1)</f>
        <v>0</v>
      </c>
      <c r="E152">
        <f>COUNTIFS(Data!$BL:$BL,'Chart Tables'!$C152,Data!$O:$O,1,Data!AD:AD,1)</f>
        <v>0</v>
      </c>
      <c r="F152">
        <f>COUNTIFS(Data!$BL:$BL,'Chart Tables'!$C152,Data!$O:$O,1,Data!AE:AE,1)</f>
        <v>0</v>
      </c>
      <c r="G152">
        <f>COUNTIFS(Data!$BL:$BL,'Chart Tables'!$C152,Data!$O:$O,1,Data!AF:AF,1)</f>
        <v>0</v>
      </c>
      <c r="H152">
        <f>COUNTIFS(Data!$BL:$BL,'Chart Tables'!$C152,Data!$O:$O,1,Data!AG:AG,1)</f>
        <v>0</v>
      </c>
      <c r="I152">
        <f>COUNTIFS(Data!$BL:$BL,'Chart Tables'!$C152,Data!$O:$O,1,Data!AH:AH,1)</f>
        <v>0</v>
      </c>
      <c r="J152">
        <f>COUNTIFS(Data!$BL:$BL,'Chart Tables'!$C152,Data!$O:$O,1,Data!AI:AI,1)</f>
        <v>0</v>
      </c>
      <c r="K152">
        <f>COUNTIFS(Data!$BL:$BL,'Chart Tables'!$C152,Data!$O:$O,1,Data!AJ:AJ,1)</f>
        <v>0</v>
      </c>
      <c r="L152">
        <f>COUNTIFS(Data!$BL:$BL,'Chart Tables'!$C152,Data!$O:$O,1,Data!AK:AK,1)</f>
        <v>0</v>
      </c>
      <c r="M152">
        <f>COUNTIFS(Data!$BL:$BL,'Chart Tables'!$C152,Data!$O:$O,1,Data!AL:AL,1)</f>
        <v>0</v>
      </c>
      <c r="N152">
        <f>COUNTIFS(Data!$BL:$BL,'Chart Tables'!$C152,Data!$O:$O,1,Data!AM:AM,1)</f>
        <v>0</v>
      </c>
      <c r="O152">
        <f>COUNTIFS(Data!$BL:$BL,'Chart Tables'!$C152,Data!$O:$O,1,Data!AN:AN,1)</f>
        <v>0</v>
      </c>
    </row>
    <row r="153" spans="2:15">
      <c r="C153">
        <v>2012</v>
      </c>
      <c r="D153">
        <f>COUNTIFS(Data!$BL:$BL,'Chart Tables'!$C153,Data!$O:$O,1,Data!AC:AC,1)</f>
        <v>0</v>
      </c>
      <c r="E153">
        <f>COUNTIFS(Data!$BL:$BL,'Chart Tables'!$C153,Data!$O:$O,1,Data!AD:AD,1)</f>
        <v>0</v>
      </c>
      <c r="F153">
        <f>COUNTIFS(Data!$BL:$BL,'Chart Tables'!$C153,Data!$O:$O,1,Data!AE:AE,1)</f>
        <v>0</v>
      </c>
      <c r="G153">
        <f>COUNTIFS(Data!$BL:$BL,'Chart Tables'!$C153,Data!$O:$O,1,Data!AF:AF,1)</f>
        <v>0</v>
      </c>
      <c r="H153">
        <f>COUNTIFS(Data!$BL:$BL,'Chart Tables'!$C153,Data!$O:$O,1,Data!AG:AG,1)</f>
        <v>0</v>
      </c>
      <c r="I153">
        <f>COUNTIFS(Data!$BL:$BL,'Chart Tables'!$C153,Data!$O:$O,1,Data!AH:AH,1)</f>
        <v>0</v>
      </c>
      <c r="J153">
        <f>COUNTIFS(Data!$BL:$BL,'Chart Tables'!$C153,Data!$O:$O,1,Data!AI:AI,1)</f>
        <v>0</v>
      </c>
      <c r="K153">
        <f>COUNTIFS(Data!$BL:$BL,'Chart Tables'!$C153,Data!$O:$O,1,Data!AJ:AJ,1)</f>
        <v>0</v>
      </c>
      <c r="L153">
        <f>COUNTIFS(Data!$BL:$BL,'Chart Tables'!$C153,Data!$O:$O,1,Data!AK:AK,1)</f>
        <v>0</v>
      </c>
      <c r="M153">
        <f>COUNTIFS(Data!$BL:$BL,'Chart Tables'!$C153,Data!$O:$O,1,Data!AL:AL,1)</f>
        <v>0</v>
      </c>
      <c r="N153">
        <f>COUNTIFS(Data!$BL:$BL,'Chart Tables'!$C153,Data!$O:$O,1,Data!AM:AM,1)</f>
        <v>0</v>
      </c>
      <c r="O153">
        <f>COUNTIFS(Data!$BL:$BL,'Chart Tables'!$C153,Data!$O:$O,1,Data!AN:AN,1)</f>
        <v>0</v>
      </c>
    </row>
    <row r="154" spans="2:15">
      <c r="C154">
        <v>2013</v>
      </c>
      <c r="D154">
        <f>COUNTIFS(Data!$BL:$BL,'Chart Tables'!$C154,Data!$O:$O,1,Data!AC:AC,1)</f>
        <v>0</v>
      </c>
      <c r="E154">
        <f>COUNTIFS(Data!$BL:$BL,'Chart Tables'!$C154,Data!$O:$O,1,Data!AD:AD,1)</f>
        <v>0</v>
      </c>
      <c r="F154">
        <f>COUNTIFS(Data!$BL:$BL,'Chart Tables'!$C154,Data!$O:$O,1,Data!AE:AE,1)</f>
        <v>0</v>
      </c>
      <c r="G154">
        <f>COUNTIFS(Data!$BL:$BL,'Chart Tables'!$C154,Data!$O:$O,1,Data!AF:AF,1)</f>
        <v>0</v>
      </c>
      <c r="H154">
        <f>COUNTIFS(Data!$BL:$BL,'Chart Tables'!$C154,Data!$O:$O,1,Data!AG:AG,1)</f>
        <v>1</v>
      </c>
      <c r="I154">
        <f>COUNTIFS(Data!$BL:$BL,'Chart Tables'!$C154,Data!$O:$O,1,Data!AH:AH,1)</f>
        <v>0</v>
      </c>
      <c r="J154">
        <f>COUNTIFS(Data!$BL:$BL,'Chart Tables'!$C154,Data!$O:$O,1,Data!AI:AI,1)</f>
        <v>0</v>
      </c>
      <c r="K154">
        <f>COUNTIFS(Data!$BL:$BL,'Chart Tables'!$C154,Data!$O:$O,1,Data!AJ:AJ,1)</f>
        <v>0</v>
      </c>
      <c r="L154">
        <f>COUNTIFS(Data!$BL:$BL,'Chart Tables'!$C154,Data!$O:$O,1,Data!AK:AK,1)</f>
        <v>0</v>
      </c>
      <c r="M154">
        <f>COUNTIFS(Data!$BL:$BL,'Chart Tables'!$C154,Data!$O:$O,1,Data!AL:AL,1)</f>
        <v>0</v>
      </c>
      <c r="N154">
        <f>COUNTIFS(Data!$BL:$BL,'Chart Tables'!$C154,Data!$O:$O,1,Data!AM:AM,1)</f>
        <v>1</v>
      </c>
      <c r="O154">
        <f>COUNTIFS(Data!$BL:$BL,'Chart Tables'!$C154,Data!$O:$O,1,Data!AN:AN,1)</f>
        <v>0</v>
      </c>
    </row>
    <row r="155" spans="2:15">
      <c r="C155">
        <v>2014</v>
      </c>
      <c r="D155">
        <f>COUNTIFS(Data!$BL:$BL,'Chart Tables'!$C155,Data!$O:$O,1,Data!AC:AC,1)</f>
        <v>0</v>
      </c>
      <c r="E155">
        <f>COUNTIFS(Data!$BL:$BL,'Chart Tables'!$C155,Data!$O:$O,1,Data!AD:AD,1)</f>
        <v>0</v>
      </c>
      <c r="F155">
        <f>COUNTIFS(Data!$BL:$BL,'Chart Tables'!$C155,Data!$O:$O,1,Data!AE:AE,1)</f>
        <v>0</v>
      </c>
      <c r="G155">
        <f>COUNTIFS(Data!$BL:$BL,'Chart Tables'!$C155,Data!$O:$O,1,Data!AF:AF,1)</f>
        <v>0</v>
      </c>
      <c r="H155">
        <f>COUNTIFS(Data!$BL:$BL,'Chart Tables'!$C155,Data!$O:$O,1,Data!AG:AG,1)</f>
        <v>1</v>
      </c>
      <c r="I155">
        <f>COUNTIFS(Data!$BL:$BL,'Chart Tables'!$C155,Data!$O:$O,1,Data!AH:AH,1)</f>
        <v>0</v>
      </c>
      <c r="J155">
        <f>COUNTIFS(Data!$BL:$BL,'Chart Tables'!$C155,Data!$O:$O,1,Data!AI:AI,1)</f>
        <v>0</v>
      </c>
      <c r="K155">
        <f>COUNTIFS(Data!$BL:$BL,'Chart Tables'!$C155,Data!$O:$O,1,Data!AJ:AJ,1)</f>
        <v>0</v>
      </c>
      <c r="L155">
        <f>COUNTIFS(Data!$BL:$BL,'Chart Tables'!$C155,Data!$O:$O,1,Data!AK:AK,1)</f>
        <v>0</v>
      </c>
      <c r="M155">
        <f>COUNTIFS(Data!$BL:$BL,'Chart Tables'!$C155,Data!$O:$O,1,Data!AL:AL,1)</f>
        <v>0</v>
      </c>
      <c r="N155">
        <f>COUNTIFS(Data!$BL:$BL,'Chart Tables'!$C155,Data!$O:$O,1,Data!AM:AM,1)</f>
        <v>1</v>
      </c>
      <c r="O155">
        <f>COUNTIFS(Data!$BL:$BL,'Chart Tables'!$C155,Data!$O:$O,1,Data!AN:AN,1)</f>
        <v>0</v>
      </c>
    </row>
    <row r="156" spans="2:15">
      <c r="C156">
        <v>2015</v>
      </c>
      <c r="D156">
        <f>COUNTIFS(Data!$BL:$BL,'Chart Tables'!$C156,Data!$O:$O,1,Data!AC:AC,1)</f>
        <v>0</v>
      </c>
      <c r="E156">
        <f>COUNTIFS(Data!$BL:$BL,'Chart Tables'!$C156,Data!$O:$O,1,Data!AD:AD,1)</f>
        <v>0</v>
      </c>
      <c r="F156">
        <f>COUNTIFS(Data!$BL:$BL,'Chart Tables'!$C156,Data!$O:$O,1,Data!AE:AE,1)</f>
        <v>0</v>
      </c>
      <c r="G156">
        <f>COUNTIFS(Data!$BL:$BL,'Chart Tables'!$C156,Data!$O:$O,1,Data!AF:AF,1)</f>
        <v>0</v>
      </c>
      <c r="H156">
        <f>COUNTIFS(Data!$BL:$BL,'Chart Tables'!$C156,Data!$O:$O,1,Data!AG:AG,1)</f>
        <v>0</v>
      </c>
      <c r="I156">
        <f>COUNTIFS(Data!$BL:$BL,'Chart Tables'!$C156,Data!$O:$O,1,Data!AH:AH,1)</f>
        <v>0</v>
      </c>
      <c r="J156">
        <f>COUNTIFS(Data!$BL:$BL,'Chart Tables'!$C156,Data!$O:$O,1,Data!AI:AI,1)</f>
        <v>0</v>
      </c>
      <c r="K156">
        <f>COUNTIFS(Data!$BL:$BL,'Chart Tables'!$C156,Data!$O:$O,1,Data!AJ:AJ,1)</f>
        <v>0</v>
      </c>
      <c r="L156">
        <f>COUNTIFS(Data!$BL:$BL,'Chart Tables'!$C156,Data!$O:$O,1,Data!AK:AK,1)</f>
        <v>0</v>
      </c>
      <c r="M156">
        <f>COUNTIFS(Data!$BL:$BL,'Chart Tables'!$C156,Data!$O:$O,1,Data!AL:AL,1)</f>
        <v>0</v>
      </c>
      <c r="N156">
        <f>COUNTIFS(Data!$BL:$BL,'Chart Tables'!$C156,Data!$O:$O,1,Data!AM:AM,1)</f>
        <v>0</v>
      </c>
      <c r="O156">
        <f>COUNTIFS(Data!$BL:$BL,'Chart Tables'!$C156,Data!$O:$O,1,Data!AN:AN,1)</f>
        <v>0</v>
      </c>
    </row>
    <row r="157" spans="2:15">
      <c r="C157">
        <v>2016</v>
      </c>
      <c r="D157">
        <f>COUNTIFS(Data!$BL:$BL,'Chart Tables'!$C157,Data!$O:$O,1,Data!AC:AC,1)</f>
        <v>1</v>
      </c>
      <c r="E157">
        <f>COUNTIFS(Data!$BL:$BL,'Chart Tables'!$C157,Data!$O:$O,1,Data!AD:AD,1)</f>
        <v>0</v>
      </c>
      <c r="F157">
        <f>COUNTIFS(Data!$BL:$BL,'Chart Tables'!$C157,Data!$O:$O,1,Data!AE:AE,1)</f>
        <v>0</v>
      </c>
      <c r="G157">
        <f>COUNTIFS(Data!$BL:$BL,'Chart Tables'!$C157,Data!$O:$O,1,Data!AF:AF,1)</f>
        <v>0</v>
      </c>
      <c r="H157">
        <f>COUNTIFS(Data!$BL:$BL,'Chart Tables'!$C157,Data!$O:$O,1,Data!AG:AG,1)</f>
        <v>2</v>
      </c>
      <c r="I157">
        <f>COUNTIFS(Data!$BL:$BL,'Chart Tables'!$C157,Data!$O:$O,1,Data!AH:AH,1)</f>
        <v>0</v>
      </c>
      <c r="J157">
        <f>COUNTIFS(Data!$BL:$BL,'Chart Tables'!$C157,Data!$O:$O,1,Data!AI:AI,1)</f>
        <v>0</v>
      </c>
      <c r="K157">
        <f>COUNTIFS(Data!$BL:$BL,'Chart Tables'!$C157,Data!$O:$O,1,Data!AJ:AJ,1)</f>
        <v>2</v>
      </c>
      <c r="L157">
        <f>COUNTIFS(Data!$BL:$BL,'Chart Tables'!$C157,Data!$O:$O,1,Data!AK:AK,1)</f>
        <v>0</v>
      </c>
      <c r="M157">
        <f>COUNTIFS(Data!$BL:$BL,'Chart Tables'!$C157,Data!$O:$O,1,Data!AL:AL,1)</f>
        <v>0</v>
      </c>
      <c r="N157">
        <f>COUNTIFS(Data!$BL:$BL,'Chart Tables'!$C157,Data!$O:$O,1,Data!AM:AM,1)</f>
        <v>0</v>
      </c>
      <c r="O157">
        <f>COUNTIFS(Data!$BL:$BL,'Chart Tables'!$C157,Data!$O:$O,1,Data!AN:AN,1)</f>
        <v>0</v>
      </c>
    </row>
    <row r="158" spans="2:15">
      <c r="C158">
        <v>2017</v>
      </c>
      <c r="D158">
        <f>COUNTIFS(Data!$BL:$BL,'Chart Tables'!$C158,Data!$O:$O,1,Data!AC:AC,1)</f>
        <v>2</v>
      </c>
      <c r="E158">
        <f>COUNTIFS(Data!$BL:$BL,'Chart Tables'!$C158,Data!$O:$O,1,Data!AD:AD,1)</f>
        <v>0</v>
      </c>
      <c r="F158">
        <f>COUNTIFS(Data!$BL:$BL,'Chart Tables'!$C158,Data!$O:$O,1,Data!AE:AE,1)</f>
        <v>0</v>
      </c>
      <c r="G158">
        <f>COUNTIFS(Data!$BL:$BL,'Chart Tables'!$C158,Data!$O:$O,1,Data!AF:AF,1)</f>
        <v>0</v>
      </c>
      <c r="H158">
        <f>COUNTIFS(Data!$BL:$BL,'Chart Tables'!$C158,Data!$O:$O,1,Data!AG:AG,1)</f>
        <v>2</v>
      </c>
      <c r="I158">
        <f>COUNTIFS(Data!$BL:$BL,'Chart Tables'!$C158,Data!$O:$O,1,Data!AH:AH,1)</f>
        <v>0</v>
      </c>
      <c r="J158">
        <f>COUNTIFS(Data!$BL:$BL,'Chart Tables'!$C158,Data!$O:$O,1,Data!AI:AI,1)</f>
        <v>0</v>
      </c>
      <c r="K158">
        <f>COUNTIFS(Data!$BL:$BL,'Chart Tables'!$C158,Data!$O:$O,1,Data!AJ:AJ,1)</f>
        <v>0</v>
      </c>
      <c r="L158">
        <f>COUNTIFS(Data!$BL:$BL,'Chart Tables'!$C158,Data!$O:$O,1,Data!AK:AK,1)</f>
        <v>0</v>
      </c>
      <c r="M158">
        <f>COUNTIFS(Data!$BL:$BL,'Chart Tables'!$C158,Data!$O:$O,1,Data!AL:AL,1)</f>
        <v>0</v>
      </c>
      <c r="N158">
        <f>COUNTIFS(Data!$BL:$BL,'Chart Tables'!$C158,Data!$O:$O,1,Data!AM:AM,1)</f>
        <v>1</v>
      </c>
      <c r="O158">
        <f>COUNTIFS(Data!$BL:$BL,'Chart Tables'!$C158,Data!$O:$O,1,Data!AN:AN,1)</f>
        <v>0</v>
      </c>
    </row>
    <row r="159" spans="2:15">
      <c r="C159">
        <v>2018</v>
      </c>
      <c r="D159">
        <f>COUNTIFS(Data!$BL:$BL,'Chart Tables'!$C159,Data!$O:$O,1,Data!AC:AC,1)</f>
        <v>2</v>
      </c>
      <c r="E159">
        <f>COUNTIFS(Data!$BL:$BL,'Chart Tables'!$C159,Data!$O:$O,1,Data!AD:AD,1)</f>
        <v>6</v>
      </c>
      <c r="F159">
        <f>COUNTIFS(Data!$BL:$BL,'Chart Tables'!$C159,Data!$O:$O,1,Data!AE:AE,1)</f>
        <v>0</v>
      </c>
      <c r="G159">
        <f>COUNTIFS(Data!$BL:$BL,'Chart Tables'!$C159,Data!$O:$O,1,Data!AF:AF,1)</f>
        <v>0</v>
      </c>
      <c r="H159">
        <f>COUNTIFS(Data!$BL:$BL,'Chart Tables'!$C159,Data!$O:$O,1,Data!AG:AG,1)</f>
        <v>13</v>
      </c>
      <c r="I159">
        <f>COUNTIFS(Data!$BL:$BL,'Chart Tables'!$C159,Data!$O:$O,1,Data!AH:AH,1)</f>
        <v>0</v>
      </c>
      <c r="J159">
        <f>COUNTIFS(Data!$BL:$BL,'Chart Tables'!$C159,Data!$O:$O,1,Data!AI:AI,1)</f>
        <v>0</v>
      </c>
      <c r="K159">
        <f>COUNTIFS(Data!$BL:$BL,'Chart Tables'!$C159,Data!$O:$O,1,Data!AJ:AJ,1)</f>
        <v>2</v>
      </c>
      <c r="L159">
        <f>COUNTIFS(Data!$BL:$BL,'Chart Tables'!$C159,Data!$O:$O,1,Data!AK:AK,1)</f>
        <v>0</v>
      </c>
      <c r="M159">
        <f>COUNTIFS(Data!$BL:$BL,'Chart Tables'!$C159,Data!$O:$O,1,Data!AL:AL,1)</f>
        <v>1</v>
      </c>
      <c r="N159">
        <f>COUNTIFS(Data!$BL:$BL,'Chart Tables'!$C159,Data!$O:$O,1,Data!AM:AM,1)</f>
        <v>0</v>
      </c>
      <c r="O159">
        <f>COUNTIFS(Data!$BL:$BL,'Chart Tables'!$C159,Data!$O:$O,1,Data!AN:AN,1)</f>
        <v>0</v>
      </c>
    </row>
    <row r="160" spans="2:15">
      <c r="C160">
        <v>2019</v>
      </c>
      <c r="D160">
        <f>COUNTIFS(Data!$BL:$BL,'Chart Tables'!$C160,Data!$O:$O,1,Data!AC:AC,1)</f>
        <v>1</v>
      </c>
      <c r="E160">
        <f>COUNTIFS(Data!$BL:$BL,'Chart Tables'!$C160,Data!$O:$O,1,Data!AD:AD,1)</f>
        <v>2</v>
      </c>
      <c r="F160">
        <f>COUNTIFS(Data!$BL:$BL,'Chart Tables'!$C160,Data!$O:$O,1,Data!AE:AE,1)</f>
        <v>0</v>
      </c>
      <c r="G160">
        <f>COUNTIFS(Data!$BL:$BL,'Chart Tables'!$C160,Data!$O:$O,1,Data!AF:AF,1)</f>
        <v>0</v>
      </c>
      <c r="H160">
        <f>COUNTIFS(Data!$BL:$BL,'Chart Tables'!$C160,Data!$O:$O,1,Data!AG:AG,1)</f>
        <v>8</v>
      </c>
      <c r="I160">
        <f>COUNTIFS(Data!$BL:$BL,'Chart Tables'!$C160,Data!$O:$O,1,Data!AH:AH,1)</f>
        <v>0</v>
      </c>
      <c r="J160">
        <f>COUNTIFS(Data!$BL:$BL,'Chart Tables'!$C160,Data!$O:$O,1,Data!AI:AI,1)</f>
        <v>0</v>
      </c>
      <c r="K160">
        <f>COUNTIFS(Data!$BL:$BL,'Chart Tables'!$C160,Data!$O:$O,1,Data!AJ:AJ,1)</f>
        <v>0</v>
      </c>
      <c r="L160">
        <f>COUNTIFS(Data!$BL:$BL,'Chart Tables'!$C160,Data!$O:$O,1,Data!AK:AK,1)</f>
        <v>0</v>
      </c>
      <c r="M160">
        <f>COUNTIFS(Data!$BL:$BL,'Chart Tables'!$C160,Data!$O:$O,1,Data!AL:AL,1)</f>
        <v>0</v>
      </c>
      <c r="N160">
        <f>COUNTIFS(Data!$BL:$BL,'Chart Tables'!$C160,Data!$O:$O,1,Data!AM:AM,1)</f>
        <v>0</v>
      </c>
      <c r="O160">
        <f>COUNTIFS(Data!$BL:$BL,'Chart Tables'!$C160,Data!$O:$O,1,Data!AN:AN,1)</f>
        <v>0</v>
      </c>
    </row>
    <row r="161" spans="2:15">
      <c r="C161">
        <v>2020</v>
      </c>
      <c r="D161">
        <f>COUNTIFS(Data!$BL:$BL,'Chart Tables'!$C161,Data!$O:$O,1,Data!AC:AC,1)</f>
        <v>3</v>
      </c>
      <c r="E161">
        <f>COUNTIFS(Data!$BL:$BL,'Chart Tables'!$C161,Data!$O:$O,1,Data!AD:AD,1)</f>
        <v>0</v>
      </c>
      <c r="F161">
        <f>COUNTIFS(Data!$BL:$BL,'Chart Tables'!$C161,Data!$O:$O,1,Data!AE:AE,1)</f>
        <v>0</v>
      </c>
      <c r="G161">
        <f>COUNTIFS(Data!$BL:$BL,'Chart Tables'!$C161,Data!$O:$O,1,Data!AF:AF,1)</f>
        <v>0</v>
      </c>
      <c r="H161">
        <f>COUNTIFS(Data!$BL:$BL,'Chart Tables'!$C161,Data!$O:$O,1,Data!AG:AG,1)</f>
        <v>6</v>
      </c>
      <c r="I161">
        <f>COUNTIFS(Data!$BL:$BL,'Chart Tables'!$C161,Data!$O:$O,1,Data!AH:AH,1)</f>
        <v>0</v>
      </c>
      <c r="J161">
        <f>COUNTIFS(Data!$BL:$BL,'Chart Tables'!$C161,Data!$O:$O,1,Data!AI:AI,1)</f>
        <v>0</v>
      </c>
      <c r="K161">
        <f>COUNTIFS(Data!$BL:$BL,'Chart Tables'!$C161,Data!$O:$O,1,Data!AJ:AJ,1)</f>
        <v>1</v>
      </c>
      <c r="L161">
        <f>COUNTIFS(Data!$BL:$BL,'Chart Tables'!$C161,Data!$O:$O,1,Data!AK:AK,1)</f>
        <v>0</v>
      </c>
      <c r="M161">
        <f>COUNTIFS(Data!$BL:$BL,'Chart Tables'!$C161,Data!$O:$O,1,Data!AL:AL,1)</f>
        <v>1</v>
      </c>
      <c r="N161">
        <f>COUNTIFS(Data!$BL:$BL,'Chart Tables'!$C161,Data!$O:$O,1,Data!AM:AM,1)</f>
        <v>0</v>
      </c>
      <c r="O161">
        <f>COUNTIFS(Data!$BL:$BL,'Chart Tables'!$C161,Data!$O:$O,1,Data!AN:AN,1)</f>
        <v>0</v>
      </c>
    </row>
    <row r="162" spans="2:15">
      <c r="B162" t="s">
        <v>15</v>
      </c>
      <c r="C162">
        <v>2010</v>
      </c>
      <c r="D162">
        <f>COUNTIFS(Data!$BL:$BL,'Chart Tables'!$C162,Data!$P:$P,1,Data!AC:AC,1)</f>
        <v>0</v>
      </c>
      <c r="E162">
        <f>COUNTIFS(Data!$BL:$BL,'Chart Tables'!$C162,Data!$P:$P,1,Data!AD:AD,1)</f>
        <v>0</v>
      </c>
      <c r="F162">
        <f>COUNTIFS(Data!$BL:$BL,'Chart Tables'!$C162,Data!$P:$P,1,Data!AE:AE,1)</f>
        <v>0</v>
      </c>
      <c r="G162">
        <f>COUNTIFS(Data!$BL:$BL,'Chart Tables'!$C162,Data!$P:$P,1,Data!AF:AF,1)</f>
        <v>1</v>
      </c>
      <c r="H162">
        <f>COUNTIFS(Data!$BL:$BL,'Chart Tables'!$C162,Data!$P:$P,1,Data!AG:AG,1)</f>
        <v>0</v>
      </c>
      <c r="I162">
        <f>COUNTIFS(Data!$BL:$BL,'Chart Tables'!$C162,Data!$P:$P,1,Data!AH:AH,1)</f>
        <v>0</v>
      </c>
      <c r="J162">
        <f>COUNTIFS(Data!$BL:$BL,'Chart Tables'!$C162,Data!$P:$P,1,Data!AI:AI,1)</f>
        <v>0</v>
      </c>
      <c r="K162">
        <f>COUNTIFS(Data!$BL:$BL,'Chart Tables'!$C162,Data!$P:$P,1,Data!AJ:AJ,1)</f>
        <v>0</v>
      </c>
      <c r="L162">
        <f>COUNTIFS(Data!$BL:$BL,'Chart Tables'!$C162,Data!$P:$P,1,Data!AK:AK,1)</f>
        <v>0</v>
      </c>
      <c r="M162">
        <f>COUNTIFS(Data!$BL:$BL,'Chart Tables'!$C162,Data!$P:$P,1,Data!AL:AL,1)</f>
        <v>0</v>
      </c>
      <c r="N162">
        <f>COUNTIFS(Data!$BL:$BL,'Chart Tables'!$C162,Data!$P:$P,1,Data!AM:AM,1)</f>
        <v>0</v>
      </c>
      <c r="O162">
        <f>COUNTIFS(Data!$BL:$BL,'Chart Tables'!$C162,Data!$P:$P,1,Data!AN:AN,1)</f>
        <v>0</v>
      </c>
    </row>
    <row r="163" spans="2:15">
      <c r="C163">
        <v>2011</v>
      </c>
      <c r="D163">
        <f>COUNTIFS(Data!$BL:$BL,'Chart Tables'!$C163,Data!$P:$P,1,Data!AC:AC,1)</f>
        <v>1</v>
      </c>
      <c r="E163">
        <f>COUNTIFS(Data!$BL:$BL,'Chart Tables'!$C163,Data!$P:$P,1,Data!AD:AD,1)</f>
        <v>0</v>
      </c>
      <c r="F163">
        <f>COUNTIFS(Data!$BL:$BL,'Chart Tables'!$C163,Data!$P:$P,1,Data!AE:AE,1)</f>
        <v>1</v>
      </c>
      <c r="G163">
        <f>COUNTIFS(Data!$BL:$BL,'Chart Tables'!$C163,Data!$P:$P,1,Data!AF:AF,1)</f>
        <v>1</v>
      </c>
      <c r="H163">
        <f>COUNTIFS(Data!$BL:$BL,'Chart Tables'!$C163,Data!$P:$P,1,Data!AG:AG,1)</f>
        <v>0</v>
      </c>
      <c r="I163">
        <f>COUNTIFS(Data!$BL:$BL,'Chart Tables'!$C163,Data!$P:$P,1,Data!AH:AH,1)</f>
        <v>0</v>
      </c>
      <c r="J163">
        <f>COUNTIFS(Data!$BL:$BL,'Chart Tables'!$C163,Data!$P:$P,1,Data!AI:AI,1)</f>
        <v>0</v>
      </c>
      <c r="K163">
        <f>COUNTIFS(Data!$BL:$BL,'Chart Tables'!$C163,Data!$P:$P,1,Data!AJ:AJ,1)</f>
        <v>0</v>
      </c>
      <c r="L163">
        <f>COUNTIFS(Data!$BL:$BL,'Chart Tables'!$C163,Data!$P:$P,1,Data!AK:AK,1)</f>
        <v>0</v>
      </c>
      <c r="M163">
        <f>COUNTIFS(Data!$BL:$BL,'Chart Tables'!$C163,Data!$P:$P,1,Data!AL:AL,1)</f>
        <v>0</v>
      </c>
      <c r="N163">
        <f>COUNTIFS(Data!$BL:$BL,'Chart Tables'!$C163,Data!$P:$P,1,Data!AM:AM,1)</f>
        <v>0</v>
      </c>
      <c r="O163">
        <f>COUNTIFS(Data!$BL:$BL,'Chart Tables'!$C163,Data!$P:$P,1,Data!AN:AN,1)</f>
        <v>0</v>
      </c>
    </row>
    <row r="164" spans="2:15">
      <c r="C164">
        <v>2012</v>
      </c>
      <c r="D164">
        <f>COUNTIFS(Data!$BL:$BL,'Chart Tables'!$C164,Data!$P:$P,1,Data!AC:AC,1)</f>
        <v>0</v>
      </c>
      <c r="E164">
        <f>COUNTIFS(Data!$BL:$BL,'Chart Tables'!$C164,Data!$P:$P,1,Data!AD:AD,1)</f>
        <v>0</v>
      </c>
      <c r="F164">
        <f>COUNTIFS(Data!$BL:$BL,'Chart Tables'!$C164,Data!$P:$P,1,Data!AE:AE,1)</f>
        <v>0</v>
      </c>
      <c r="G164">
        <f>COUNTIFS(Data!$BL:$BL,'Chart Tables'!$C164,Data!$P:$P,1,Data!AF:AF,1)</f>
        <v>0</v>
      </c>
      <c r="H164">
        <f>COUNTIFS(Data!$BL:$BL,'Chart Tables'!$C164,Data!$P:$P,1,Data!AG:AG,1)</f>
        <v>0</v>
      </c>
      <c r="I164">
        <f>COUNTIFS(Data!$BL:$BL,'Chart Tables'!$C164,Data!$P:$P,1,Data!AH:AH,1)</f>
        <v>0</v>
      </c>
      <c r="J164">
        <f>COUNTIFS(Data!$BL:$BL,'Chart Tables'!$C164,Data!$P:$P,1,Data!AI:AI,1)</f>
        <v>0</v>
      </c>
      <c r="K164">
        <f>COUNTIFS(Data!$BL:$BL,'Chart Tables'!$C164,Data!$P:$P,1,Data!AJ:AJ,1)</f>
        <v>0</v>
      </c>
      <c r="L164">
        <f>COUNTIFS(Data!$BL:$BL,'Chart Tables'!$C164,Data!$P:$P,1,Data!AK:AK,1)</f>
        <v>0</v>
      </c>
      <c r="M164">
        <f>COUNTIFS(Data!$BL:$BL,'Chart Tables'!$C164,Data!$P:$P,1,Data!AL:AL,1)</f>
        <v>0</v>
      </c>
      <c r="N164">
        <f>COUNTIFS(Data!$BL:$BL,'Chart Tables'!$C164,Data!$P:$P,1,Data!AM:AM,1)</f>
        <v>0</v>
      </c>
      <c r="O164">
        <f>COUNTIFS(Data!$BL:$BL,'Chart Tables'!$C164,Data!$P:$P,1,Data!AN:AN,1)</f>
        <v>0</v>
      </c>
    </row>
    <row r="165" spans="2:15">
      <c r="C165">
        <v>2013</v>
      </c>
      <c r="D165">
        <f>COUNTIFS(Data!$BL:$BL,'Chart Tables'!$C165,Data!$P:$P,1,Data!AC:AC,1)</f>
        <v>0</v>
      </c>
      <c r="E165">
        <f>COUNTIFS(Data!$BL:$BL,'Chart Tables'!$C165,Data!$P:$P,1,Data!AD:AD,1)</f>
        <v>0</v>
      </c>
      <c r="F165">
        <f>COUNTIFS(Data!$BL:$BL,'Chart Tables'!$C165,Data!$P:$P,1,Data!AE:AE,1)</f>
        <v>0</v>
      </c>
      <c r="G165">
        <f>COUNTIFS(Data!$BL:$BL,'Chart Tables'!$C165,Data!$P:$P,1,Data!AF:AF,1)</f>
        <v>0</v>
      </c>
      <c r="H165">
        <f>COUNTIFS(Data!$BL:$BL,'Chart Tables'!$C165,Data!$P:$P,1,Data!AG:AG,1)</f>
        <v>0</v>
      </c>
      <c r="I165">
        <f>COUNTIFS(Data!$BL:$BL,'Chart Tables'!$C165,Data!$P:$P,1,Data!AH:AH,1)</f>
        <v>0</v>
      </c>
      <c r="J165">
        <f>COUNTIFS(Data!$BL:$BL,'Chart Tables'!$C165,Data!$P:$P,1,Data!AI:AI,1)</f>
        <v>0</v>
      </c>
      <c r="K165">
        <f>COUNTIFS(Data!$BL:$BL,'Chart Tables'!$C165,Data!$P:$P,1,Data!AJ:AJ,1)</f>
        <v>0</v>
      </c>
      <c r="L165">
        <f>COUNTIFS(Data!$BL:$BL,'Chart Tables'!$C165,Data!$P:$P,1,Data!AK:AK,1)</f>
        <v>0</v>
      </c>
      <c r="M165">
        <f>COUNTIFS(Data!$BL:$BL,'Chart Tables'!$C165,Data!$P:$P,1,Data!AL:AL,1)</f>
        <v>0</v>
      </c>
      <c r="N165">
        <f>COUNTIFS(Data!$BL:$BL,'Chart Tables'!$C165,Data!$P:$P,1,Data!AM:AM,1)</f>
        <v>0</v>
      </c>
      <c r="O165">
        <f>COUNTIFS(Data!$BL:$BL,'Chart Tables'!$C165,Data!$P:$P,1,Data!AN:AN,1)</f>
        <v>0</v>
      </c>
    </row>
    <row r="166" spans="2:15">
      <c r="C166">
        <v>2014</v>
      </c>
      <c r="D166">
        <f>COUNTIFS(Data!$BL:$BL,'Chart Tables'!$C166,Data!$P:$P,1,Data!AC:AC,1)</f>
        <v>0</v>
      </c>
      <c r="E166">
        <f>COUNTIFS(Data!$BL:$BL,'Chart Tables'!$C166,Data!$P:$P,1,Data!AD:AD,1)</f>
        <v>0</v>
      </c>
      <c r="F166">
        <f>COUNTIFS(Data!$BL:$BL,'Chart Tables'!$C166,Data!$P:$P,1,Data!AE:AE,1)</f>
        <v>0</v>
      </c>
      <c r="G166">
        <f>COUNTIFS(Data!$BL:$BL,'Chart Tables'!$C166,Data!$P:$P,1,Data!AF:AF,1)</f>
        <v>0</v>
      </c>
      <c r="H166">
        <f>COUNTIFS(Data!$BL:$BL,'Chart Tables'!$C166,Data!$P:$P,1,Data!AG:AG,1)</f>
        <v>0</v>
      </c>
      <c r="I166">
        <f>COUNTIFS(Data!$BL:$BL,'Chart Tables'!$C166,Data!$P:$P,1,Data!AH:AH,1)</f>
        <v>0</v>
      </c>
      <c r="J166">
        <f>COUNTIFS(Data!$BL:$BL,'Chart Tables'!$C166,Data!$P:$P,1,Data!AI:AI,1)</f>
        <v>0</v>
      </c>
      <c r="K166">
        <f>COUNTIFS(Data!$BL:$BL,'Chart Tables'!$C166,Data!$P:$P,1,Data!AJ:AJ,1)</f>
        <v>0</v>
      </c>
      <c r="L166">
        <f>COUNTIFS(Data!$BL:$BL,'Chart Tables'!$C166,Data!$P:$P,1,Data!AK:AK,1)</f>
        <v>0</v>
      </c>
      <c r="M166">
        <f>COUNTIFS(Data!$BL:$BL,'Chart Tables'!$C166,Data!$P:$P,1,Data!AL:AL,1)</f>
        <v>0</v>
      </c>
      <c r="N166">
        <f>COUNTIFS(Data!$BL:$BL,'Chart Tables'!$C166,Data!$P:$P,1,Data!AM:AM,1)</f>
        <v>0</v>
      </c>
      <c r="O166">
        <f>COUNTIFS(Data!$BL:$BL,'Chart Tables'!$C166,Data!$P:$P,1,Data!AN:AN,1)</f>
        <v>0</v>
      </c>
    </row>
    <row r="167" spans="2:15">
      <c r="C167">
        <v>2015</v>
      </c>
      <c r="D167">
        <f>COUNTIFS(Data!$BL:$BL,'Chart Tables'!$C167,Data!$P:$P,1,Data!AC:AC,1)</f>
        <v>0</v>
      </c>
      <c r="E167">
        <f>COUNTIFS(Data!$BL:$BL,'Chart Tables'!$C167,Data!$P:$P,1,Data!AD:AD,1)</f>
        <v>0</v>
      </c>
      <c r="F167">
        <f>COUNTIFS(Data!$BL:$BL,'Chart Tables'!$C167,Data!$P:$P,1,Data!AE:AE,1)</f>
        <v>0</v>
      </c>
      <c r="G167">
        <f>COUNTIFS(Data!$BL:$BL,'Chart Tables'!$C167,Data!$P:$P,1,Data!AF:AF,1)</f>
        <v>0</v>
      </c>
      <c r="H167">
        <f>COUNTIFS(Data!$BL:$BL,'Chart Tables'!$C167,Data!$P:$P,1,Data!AG:AG,1)</f>
        <v>0</v>
      </c>
      <c r="I167">
        <f>COUNTIFS(Data!$BL:$BL,'Chart Tables'!$C167,Data!$P:$P,1,Data!AH:AH,1)</f>
        <v>0</v>
      </c>
      <c r="J167">
        <f>COUNTIFS(Data!$BL:$BL,'Chart Tables'!$C167,Data!$P:$P,1,Data!AI:AI,1)</f>
        <v>0</v>
      </c>
      <c r="K167">
        <f>COUNTIFS(Data!$BL:$BL,'Chart Tables'!$C167,Data!$P:$P,1,Data!AJ:AJ,1)</f>
        <v>0</v>
      </c>
      <c r="L167">
        <f>COUNTIFS(Data!$BL:$BL,'Chart Tables'!$C167,Data!$P:$P,1,Data!AK:AK,1)</f>
        <v>0</v>
      </c>
      <c r="M167">
        <f>COUNTIFS(Data!$BL:$BL,'Chart Tables'!$C167,Data!$P:$P,1,Data!AL:AL,1)</f>
        <v>0</v>
      </c>
      <c r="N167">
        <f>COUNTIFS(Data!$BL:$BL,'Chart Tables'!$C167,Data!$P:$P,1,Data!AM:AM,1)</f>
        <v>0</v>
      </c>
      <c r="O167">
        <f>COUNTIFS(Data!$BL:$BL,'Chart Tables'!$C167,Data!$P:$P,1,Data!AN:AN,1)</f>
        <v>0</v>
      </c>
    </row>
    <row r="168" spans="2:15">
      <c r="C168">
        <v>2016</v>
      </c>
      <c r="D168">
        <f>COUNTIFS(Data!$BL:$BL,'Chart Tables'!$C168,Data!$P:$P,1,Data!AC:AC,1)</f>
        <v>1</v>
      </c>
      <c r="E168">
        <f>COUNTIFS(Data!$BL:$BL,'Chart Tables'!$C168,Data!$P:$P,1,Data!AD:AD,1)</f>
        <v>0</v>
      </c>
      <c r="F168">
        <f>COUNTIFS(Data!$BL:$BL,'Chart Tables'!$C168,Data!$P:$P,1,Data!AE:AE,1)</f>
        <v>1</v>
      </c>
      <c r="G168">
        <f>COUNTIFS(Data!$BL:$BL,'Chart Tables'!$C168,Data!$P:$P,1,Data!AF:AF,1)</f>
        <v>0</v>
      </c>
      <c r="H168">
        <f>COUNTIFS(Data!$BL:$BL,'Chart Tables'!$C168,Data!$P:$P,1,Data!AG:AG,1)</f>
        <v>1</v>
      </c>
      <c r="I168">
        <f>COUNTIFS(Data!$BL:$BL,'Chart Tables'!$C168,Data!$P:$P,1,Data!AH:AH,1)</f>
        <v>0</v>
      </c>
      <c r="J168">
        <f>COUNTIFS(Data!$BL:$BL,'Chart Tables'!$C168,Data!$P:$P,1,Data!AI:AI,1)</f>
        <v>0</v>
      </c>
      <c r="K168">
        <f>COUNTIFS(Data!$BL:$BL,'Chart Tables'!$C168,Data!$P:$P,1,Data!AJ:AJ,1)</f>
        <v>0</v>
      </c>
      <c r="L168">
        <f>COUNTIFS(Data!$BL:$BL,'Chart Tables'!$C168,Data!$P:$P,1,Data!AK:AK,1)</f>
        <v>1</v>
      </c>
      <c r="M168">
        <f>COUNTIFS(Data!$BL:$BL,'Chart Tables'!$C168,Data!$P:$P,1,Data!AL:AL,1)</f>
        <v>0</v>
      </c>
      <c r="N168">
        <f>COUNTIFS(Data!$BL:$BL,'Chart Tables'!$C168,Data!$P:$P,1,Data!AM:AM,1)</f>
        <v>0</v>
      </c>
      <c r="O168">
        <f>COUNTIFS(Data!$BL:$BL,'Chart Tables'!$C168,Data!$P:$P,1,Data!AN:AN,1)</f>
        <v>0</v>
      </c>
    </row>
    <row r="169" spans="2:15">
      <c r="C169">
        <v>2017</v>
      </c>
      <c r="D169">
        <f>COUNTIFS(Data!$BL:$BL,'Chart Tables'!$C169,Data!$P:$P,1,Data!AC:AC,1)</f>
        <v>3</v>
      </c>
      <c r="E169">
        <f>COUNTIFS(Data!$BL:$BL,'Chart Tables'!$C169,Data!$P:$P,1,Data!AD:AD,1)</f>
        <v>0</v>
      </c>
      <c r="F169">
        <f>COUNTIFS(Data!$BL:$BL,'Chart Tables'!$C169,Data!$P:$P,1,Data!AE:AE,1)</f>
        <v>3</v>
      </c>
      <c r="G169">
        <f>COUNTIFS(Data!$BL:$BL,'Chart Tables'!$C169,Data!$P:$P,1,Data!AF:AF,1)</f>
        <v>1</v>
      </c>
      <c r="H169">
        <f>COUNTIFS(Data!$BL:$BL,'Chart Tables'!$C169,Data!$P:$P,1,Data!AG:AG,1)</f>
        <v>2</v>
      </c>
      <c r="I169">
        <f>COUNTIFS(Data!$BL:$BL,'Chart Tables'!$C169,Data!$P:$P,1,Data!AH:AH,1)</f>
        <v>0</v>
      </c>
      <c r="J169">
        <f>COUNTIFS(Data!$BL:$BL,'Chart Tables'!$C169,Data!$P:$P,1,Data!AI:AI,1)</f>
        <v>0</v>
      </c>
      <c r="K169">
        <f>COUNTIFS(Data!$BL:$BL,'Chart Tables'!$C169,Data!$P:$P,1,Data!AJ:AJ,1)</f>
        <v>0</v>
      </c>
      <c r="L169">
        <f>COUNTIFS(Data!$BL:$BL,'Chart Tables'!$C169,Data!$P:$P,1,Data!AK:AK,1)</f>
        <v>0</v>
      </c>
      <c r="M169">
        <f>COUNTIFS(Data!$BL:$BL,'Chart Tables'!$C169,Data!$P:$P,1,Data!AL:AL,1)</f>
        <v>0</v>
      </c>
      <c r="N169">
        <f>COUNTIFS(Data!$BL:$BL,'Chart Tables'!$C169,Data!$P:$P,1,Data!AM:AM,1)</f>
        <v>0</v>
      </c>
      <c r="O169">
        <f>COUNTIFS(Data!$BL:$BL,'Chart Tables'!$C169,Data!$P:$P,1,Data!AN:AN,1)</f>
        <v>0</v>
      </c>
    </row>
    <row r="170" spans="2:15">
      <c r="C170">
        <v>2018</v>
      </c>
      <c r="D170">
        <f>COUNTIFS(Data!$BL:$BL,'Chart Tables'!$C170,Data!$P:$P,1,Data!AC:AC,1)</f>
        <v>1</v>
      </c>
      <c r="E170">
        <f>COUNTIFS(Data!$BL:$BL,'Chart Tables'!$C170,Data!$P:$P,1,Data!AD:AD,1)</f>
        <v>0</v>
      </c>
      <c r="F170">
        <f>COUNTIFS(Data!$BL:$BL,'Chart Tables'!$C170,Data!$P:$P,1,Data!AE:AE,1)</f>
        <v>4</v>
      </c>
      <c r="G170">
        <f>COUNTIFS(Data!$BL:$BL,'Chart Tables'!$C170,Data!$P:$P,1,Data!AF:AF,1)</f>
        <v>0</v>
      </c>
      <c r="H170">
        <f>COUNTIFS(Data!$BL:$BL,'Chart Tables'!$C170,Data!$P:$P,1,Data!AG:AG,1)</f>
        <v>2</v>
      </c>
      <c r="I170">
        <f>COUNTIFS(Data!$BL:$BL,'Chart Tables'!$C170,Data!$P:$P,1,Data!AH:AH,1)</f>
        <v>0</v>
      </c>
      <c r="J170">
        <f>COUNTIFS(Data!$BL:$BL,'Chart Tables'!$C170,Data!$P:$P,1,Data!AI:AI,1)</f>
        <v>0</v>
      </c>
      <c r="K170">
        <f>COUNTIFS(Data!$BL:$BL,'Chart Tables'!$C170,Data!$P:$P,1,Data!AJ:AJ,1)</f>
        <v>2</v>
      </c>
      <c r="L170">
        <f>COUNTIFS(Data!$BL:$BL,'Chart Tables'!$C170,Data!$P:$P,1,Data!AK:AK,1)</f>
        <v>1</v>
      </c>
      <c r="M170">
        <f>COUNTIFS(Data!$BL:$BL,'Chart Tables'!$C170,Data!$P:$P,1,Data!AL:AL,1)</f>
        <v>0</v>
      </c>
      <c r="N170">
        <f>COUNTIFS(Data!$BL:$BL,'Chart Tables'!$C170,Data!$P:$P,1,Data!AM:AM,1)</f>
        <v>0</v>
      </c>
      <c r="O170">
        <f>COUNTIFS(Data!$BL:$BL,'Chart Tables'!$C170,Data!$P:$P,1,Data!AN:AN,1)</f>
        <v>0</v>
      </c>
    </row>
    <row r="171" spans="2:15">
      <c r="C171">
        <v>2019</v>
      </c>
      <c r="D171">
        <f>COUNTIFS(Data!$BL:$BL,'Chart Tables'!$C171,Data!$P:$P,1,Data!AC:AC,1)</f>
        <v>1</v>
      </c>
      <c r="E171">
        <f>COUNTIFS(Data!$BL:$BL,'Chart Tables'!$C171,Data!$P:$P,1,Data!AD:AD,1)</f>
        <v>0</v>
      </c>
      <c r="F171">
        <f>COUNTIFS(Data!$BL:$BL,'Chart Tables'!$C171,Data!$P:$P,1,Data!AE:AE,1)</f>
        <v>6</v>
      </c>
      <c r="G171">
        <f>COUNTIFS(Data!$BL:$BL,'Chart Tables'!$C171,Data!$P:$P,1,Data!AF:AF,1)</f>
        <v>0</v>
      </c>
      <c r="H171">
        <f>COUNTIFS(Data!$BL:$BL,'Chart Tables'!$C171,Data!$P:$P,1,Data!AG:AG,1)</f>
        <v>2</v>
      </c>
      <c r="I171">
        <f>COUNTIFS(Data!$BL:$BL,'Chart Tables'!$C171,Data!$P:$P,1,Data!AH:AH,1)</f>
        <v>0</v>
      </c>
      <c r="J171">
        <f>COUNTIFS(Data!$BL:$BL,'Chart Tables'!$C171,Data!$P:$P,1,Data!AI:AI,1)</f>
        <v>0</v>
      </c>
      <c r="K171">
        <f>COUNTIFS(Data!$BL:$BL,'Chart Tables'!$C171,Data!$P:$P,1,Data!AJ:AJ,1)</f>
        <v>0</v>
      </c>
      <c r="L171">
        <f>COUNTIFS(Data!$BL:$BL,'Chart Tables'!$C171,Data!$P:$P,1,Data!AK:AK,1)</f>
        <v>1</v>
      </c>
      <c r="M171">
        <f>COUNTIFS(Data!$BL:$BL,'Chart Tables'!$C171,Data!$P:$P,1,Data!AL:AL,1)</f>
        <v>0</v>
      </c>
      <c r="N171">
        <f>COUNTIFS(Data!$BL:$BL,'Chart Tables'!$C171,Data!$P:$P,1,Data!AM:AM,1)</f>
        <v>0</v>
      </c>
      <c r="O171">
        <f>COUNTIFS(Data!$BL:$BL,'Chart Tables'!$C171,Data!$P:$P,1,Data!AN:AN,1)</f>
        <v>0</v>
      </c>
    </row>
    <row r="172" spans="2:15">
      <c r="C172">
        <v>2020</v>
      </c>
      <c r="D172">
        <f>COUNTIFS(Data!$BL:$BL,'Chart Tables'!$C172,Data!$P:$P,1,Data!AC:AC,1)</f>
        <v>2</v>
      </c>
      <c r="E172">
        <f>COUNTIFS(Data!$BL:$BL,'Chart Tables'!$C172,Data!$P:$P,1,Data!AD:AD,1)</f>
        <v>0</v>
      </c>
      <c r="F172">
        <f>COUNTIFS(Data!$BL:$BL,'Chart Tables'!$C172,Data!$P:$P,1,Data!AE:AE,1)</f>
        <v>4</v>
      </c>
      <c r="G172">
        <f>COUNTIFS(Data!$BL:$BL,'Chart Tables'!$C172,Data!$P:$P,1,Data!AF:AF,1)</f>
        <v>0</v>
      </c>
      <c r="H172">
        <f>COUNTIFS(Data!$BL:$BL,'Chart Tables'!$C172,Data!$P:$P,1,Data!AG:AG,1)</f>
        <v>2</v>
      </c>
      <c r="I172">
        <f>COUNTIFS(Data!$BL:$BL,'Chart Tables'!$C172,Data!$P:$P,1,Data!AH:AH,1)</f>
        <v>0</v>
      </c>
      <c r="J172">
        <f>COUNTIFS(Data!$BL:$BL,'Chart Tables'!$C172,Data!$P:$P,1,Data!AI:AI,1)</f>
        <v>0</v>
      </c>
      <c r="K172">
        <f>COUNTIFS(Data!$BL:$BL,'Chart Tables'!$C172,Data!$P:$P,1,Data!AJ:AJ,1)</f>
        <v>1</v>
      </c>
      <c r="L172">
        <f>COUNTIFS(Data!$BL:$BL,'Chart Tables'!$C172,Data!$P:$P,1,Data!AK:AK,1)</f>
        <v>0</v>
      </c>
      <c r="M172">
        <f>COUNTIFS(Data!$BL:$BL,'Chart Tables'!$C172,Data!$P:$P,1,Data!AL:AL,1)</f>
        <v>0</v>
      </c>
      <c r="N172">
        <f>COUNTIFS(Data!$BL:$BL,'Chart Tables'!$C172,Data!$P:$P,1,Data!AM:AM,1)</f>
        <v>0</v>
      </c>
      <c r="O172">
        <f>COUNTIFS(Data!$BL:$BL,'Chart Tables'!$C172,Data!$P:$P,1,Data!AN:AN,1)</f>
        <v>0</v>
      </c>
    </row>
    <row r="173" spans="2:15">
      <c r="B173" s="34" t="s">
        <v>16</v>
      </c>
      <c r="C173">
        <v>2010</v>
      </c>
      <c r="D173">
        <f>COUNTIFS(Data!$BL:$BL,'Chart Tables'!$C173,Data!$Q:$Q,1,Data!AC:AC,1)</f>
        <v>0</v>
      </c>
      <c r="E173">
        <f>COUNTIFS(Data!$BL:$BL,'Chart Tables'!$C173,Data!$Q:$Q,1,Data!AD:AD,1)</f>
        <v>0</v>
      </c>
      <c r="F173">
        <f>COUNTIFS(Data!$BL:$BL,'Chart Tables'!$C173,Data!$Q:$Q,1,Data!AE:AE,1)</f>
        <v>0</v>
      </c>
      <c r="G173">
        <f>COUNTIFS(Data!$BL:$BL,'Chart Tables'!$C173,Data!$Q:$Q,1,Data!AF:AF,1)</f>
        <v>0</v>
      </c>
      <c r="H173">
        <f>COUNTIFS(Data!$BL:$BL,'Chart Tables'!$C173,Data!$Q:$Q,1,Data!AG:AG,1)</f>
        <v>0</v>
      </c>
      <c r="I173">
        <f>COUNTIFS(Data!$BL:$BL,'Chart Tables'!$C173,Data!$Q:$Q,1,Data!AH:AH,1)</f>
        <v>0</v>
      </c>
      <c r="J173">
        <f>COUNTIFS(Data!$BL:$BL,'Chart Tables'!$C173,Data!$Q:$Q,1,Data!AI:AI,1)</f>
        <v>0</v>
      </c>
      <c r="K173">
        <f>COUNTIFS(Data!$BL:$BL,'Chart Tables'!$C173,Data!$Q:$Q,1,Data!AJ:AJ,1)</f>
        <v>0</v>
      </c>
      <c r="L173">
        <f>COUNTIFS(Data!$BL:$BL,'Chart Tables'!$C173,Data!$Q:$Q,1,Data!AK:AK,1)</f>
        <v>0</v>
      </c>
      <c r="M173">
        <f>COUNTIFS(Data!$BL:$BL,'Chart Tables'!$C173,Data!$Q:$Q,1,Data!AL:AL,1)</f>
        <v>0</v>
      </c>
      <c r="N173">
        <f>COUNTIFS(Data!$BL:$BL,'Chart Tables'!$C173,Data!$Q:$Q,1,Data!AM:AM,1)</f>
        <v>0</v>
      </c>
      <c r="O173">
        <f>COUNTIFS(Data!$BL:$BL,'Chart Tables'!$C173,Data!$Q:$Q,1,Data!AN:AN,1)</f>
        <v>0</v>
      </c>
    </row>
    <row r="174" spans="2:15">
      <c r="C174">
        <v>2011</v>
      </c>
      <c r="D174">
        <f>COUNTIFS(Data!$BL:$BL,'Chart Tables'!$C174,Data!$Q:$Q,1,Data!AC:AC,1)</f>
        <v>0</v>
      </c>
      <c r="E174">
        <f>COUNTIFS(Data!$BL:$BL,'Chart Tables'!$C174,Data!$Q:$Q,1,Data!AD:AD,1)</f>
        <v>0</v>
      </c>
      <c r="F174">
        <f>COUNTIFS(Data!$BL:$BL,'Chart Tables'!$C174,Data!$Q:$Q,1,Data!AE:AE,1)</f>
        <v>0</v>
      </c>
      <c r="G174">
        <f>COUNTIFS(Data!$BL:$BL,'Chart Tables'!$C174,Data!$Q:$Q,1,Data!AF:AF,1)</f>
        <v>0</v>
      </c>
      <c r="H174">
        <f>COUNTIFS(Data!$BL:$BL,'Chart Tables'!$C174,Data!$Q:$Q,1,Data!AG:AG,1)</f>
        <v>0</v>
      </c>
      <c r="I174">
        <f>COUNTIFS(Data!$BL:$BL,'Chart Tables'!$C174,Data!$Q:$Q,1,Data!AH:AH,1)</f>
        <v>0</v>
      </c>
      <c r="J174">
        <f>COUNTIFS(Data!$BL:$BL,'Chart Tables'!$C174,Data!$Q:$Q,1,Data!AI:AI,1)</f>
        <v>0</v>
      </c>
      <c r="K174">
        <f>COUNTIFS(Data!$BL:$BL,'Chart Tables'!$C174,Data!$Q:$Q,1,Data!AJ:AJ,1)</f>
        <v>0</v>
      </c>
      <c r="L174">
        <f>COUNTIFS(Data!$BL:$BL,'Chart Tables'!$C174,Data!$Q:$Q,1,Data!AK:AK,1)</f>
        <v>0</v>
      </c>
      <c r="M174">
        <f>COUNTIFS(Data!$BL:$BL,'Chart Tables'!$C174,Data!$Q:$Q,1,Data!AL:AL,1)</f>
        <v>0</v>
      </c>
      <c r="N174">
        <f>COUNTIFS(Data!$BL:$BL,'Chart Tables'!$C174,Data!$Q:$Q,1,Data!AM:AM,1)</f>
        <v>0</v>
      </c>
      <c r="O174">
        <f>COUNTIFS(Data!$BL:$BL,'Chart Tables'!$C174,Data!$Q:$Q,1,Data!AN:AN,1)</f>
        <v>1</v>
      </c>
    </row>
    <row r="175" spans="2:15">
      <c r="C175">
        <v>2012</v>
      </c>
      <c r="D175">
        <f>COUNTIFS(Data!$BL:$BL,'Chart Tables'!$C175,Data!$Q:$Q,1,Data!AC:AC,1)</f>
        <v>0</v>
      </c>
      <c r="E175">
        <f>COUNTIFS(Data!$BL:$BL,'Chart Tables'!$C175,Data!$Q:$Q,1,Data!AD:AD,1)</f>
        <v>0</v>
      </c>
      <c r="F175">
        <f>COUNTIFS(Data!$BL:$BL,'Chart Tables'!$C175,Data!$Q:$Q,1,Data!AE:AE,1)</f>
        <v>0</v>
      </c>
      <c r="G175">
        <f>COUNTIFS(Data!$BL:$BL,'Chart Tables'!$C175,Data!$Q:$Q,1,Data!AF:AF,1)</f>
        <v>0</v>
      </c>
      <c r="H175">
        <f>COUNTIFS(Data!$BL:$BL,'Chart Tables'!$C175,Data!$Q:$Q,1,Data!AG:AG,1)</f>
        <v>0</v>
      </c>
      <c r="I175">
        <f>COUNTIFS(Data!$BL:$BL,'Chart Tables'!$C175,Data!$Q:$Q,1,Data!AH:AH,1)</f>
        <v>0</v>
      </c>
      <c r="J175">
        <f>COUNTIFS(Data!$BL:$BL,'Chart Tables'!$C175,Data!$Q:$Q,1,Data!AI:AI,1)</f>
        <v>0</v>
      </c>
      <c r="K175">
        <f>COUNTIFS(Data!$BL:$BL,'Chart Tables'!$C175,Data!$Q:$Q,1,Data!AJ:AJ,1)</f>
        <v>0</v>
      </c>
      <c r="L175">
        <f>COUNTIFS(Data!$BL:$BL,'Chart Tables'!$C175,Data!$Q:$Q,1,Data!AK:AK,1)</f>
        <v>0</v>
      </c>
      <c r="M175">
        <f>COUNTIFS(Data!$BL:$BL,'Chart Tables'!$C175,Data!$Q:$Q,1,Data!AL:AL,1)</f>
        <v>0</v>
      </c>
      <c r="N175">
        <f>COUNTIFS(Data!$BL:$BL,'Chart Tables'!$C175,Data!$Q:$Q,1,Data!AM:AM,1)</f>
        <v>0</v>
      </c>
      <c r="O175">
        <f>COUNTIFS(Data!$BL:$BL,'Chart Tables'!$C175,Data!$Q:$Q,1,Data!AN:AN,1)</f>
        <v>0</v>
      </c>
    </row>
    <row r="176" spans="2:15">
      <c r="C176">
        <v>2013</v>
      </c>
      <c r="D176">
        <f>COUNTIFS(Data!$BL:$BL,'Chart Tables'!$C176,Data!$Q:$Q,1,Data!AC:AC,1)</f>
        <v>0</v>
      </c>
      <c r="E176">
        <f>COUNTIFS(Data!$BL:$BL,'Chart Tables'!$C176,Data!$Q:$Q,1,Data!AD:AD,1)</f>
        <v>0</v>
      </c>
      <c r="F176">
        <f>COUNTIFS(Data!$BL:$BL,'Chart Tables'!$C176,Data!$Q:$Q,1,Data!AE:AE,1)</f>
        <v>0</v>
      </c>
      <c r="G176">
        <f>COUNTIFS(Data!$BL:$BL,'Chart Tables'!$C176,Data!$Q:$Q,1,Data!AF:AF,1)</f>
        <v>0</v>
      </c>
      <c r="H176">
        <f>COUNTIFS(Data!$BL:$BL,'Chart Tables'!$C176,Data!$Q:$Q,1,Data!AG:AG,1)</f>
        <v>0</v>
      </c>
      <c r="I176">
        <f>COUNTIFS(Data!$BL:$BL,'Chart Tables'!$C176,Data!$Q:$Q,1,Data!AH:AH,1)</f>
        <v>0</v>
      </c>
      <c r="J176">
        <f>COUNTIFS(Data!$BL:$BL,'Chart Tables'!$C176,Data!$Q:$Q,1,Data!AI:AI,1)</f>
        <v>0</v>
      </c>
      <c r="K176">
        <f>COUNTIFS(Data!$BL:$BL,'Chart Tables'!$C176,Data!$Q:$Q,1,Data!AJ:AJ,1)</f>
        <v>0</v>
      </c>
      <c r="L176">
        <f>COUNTIFS(Data!$BL:$BL,'Chart Tables'!$C176,Data!$Q:$Q,1,Data!AK:AK,1)</f>
        <v>0</v>
      </c>
      <c r="M176">
        <f>COUNTIFS(Data!$BL:$BL,'Chart Tables'!$C176,Data!$Q:$Q,1,Data!AL:AL,1)</f>
        <v>0</v>
      </c>
      <c r="N176">
        <f>COUNTIFS(Data!$BL:$BL,'Chart Tables'!$C176,Data!$Q:$Q,1,Data!AM:AM,1)</f>
        <v>0</v>
      </c>
      <c r="O176">
        <f>COUNTIFS(Data!$BL:$BL,'Chart Tables'!$C176,Data!$Q:$Q,1,Data!AN:AN,1)</f>
        <v>0</v>
      </c>
    </row>
    <row r="177" spans="1:15">
      <c r="C177">
        <v>2014</v>
      </c>
      <c r="D177">
        <f>COUNTIFS(Data!$BL:$BL,'Chart Tables'!$C177,Data!$Q:$Q,1,Data!AC:AC,1)</f>
        <v>0</v>
      </c>
      <c r="E177">
        <f>COUNTIFS(Data!$BL:$BL,'Chart Tables'!$C177,Data!$Q:$Q,1,Data!AD:AD,1)</f>
        <v>0</v>
      </c>
      <c r="F177">
        <f>COUNTIFS(Data!$BL:$BL,'Chart Tables'!$C177,Data!$Q:$Q,1,Data!AE:AE,1)</f>
        <v>0</v>
      </c>
      <c r="G177">
        <f>COUNTIFS(Data!$BL:$BL,'Chart Tables'!$C177,Data!$Q:$Q,1,Data!AF:AF,1)</f>
        <v>0</v>
      </c>
      <c r="H177">
        <f>COUNTIFS(Data!$BL:$BL,'Chart Tables'!$C177,Data!$Q:$Q,1,Data!AG:AG,1)</f>
        <v>0</v>
      </c>
      <c r="I177">
        <f>COUNTIFS(Data!$BL:$BL,'Chart Tables'!$C177,Data!$Q:$Q,1,Data!AH:AH,1)</f>
        <v>0</v>
      </c>
      <c r="J177">
        <f>COUNTIFS(Data!$BL:$BL,'Chart Tables'!$C177,Data!$Q:$Q,1,Data!AI:AI,1)</f>
        <v>0</v>
      </c>
      <c r="K177">
        <f>COUNTIFS(Data!$BL:$BL,'Chart Tables'!$C177,Data!$Q:$Q,1,Data!AJ:AJ,1)</f>
        <v>0</v>
      </c>
      <c r="L177">
        <f>COUNTIFS(Data!$BL:$BL,'Chart Tables'!$C177,Data!$Q:$Q,1,Data!AK:AK,1)</f>
        <v>0</v>
      </c>
      <c r="M177">
        <f>COUNTIFS(Data!$BL:$BL,'Chart Tables'!$C177,Data!$Q:$Q,1,Data!AL:AL,1)</f>
        <v>0</v>
      </c>
      <c r="N177">
        <f>COUNTIFS(Data!$BL:$BL,'Chart Tables'!$C177,Data!$Q:$Q,1,Data!AM:AM,1)</f>
        <v>0</v>
      </c>
      <c r="O177">
        <f>COUNTIFS(Data!$BL:$BL,'Chart Tables'!$C177,Data!$Q:$Q,1,Data!AN:AN,1)</f>
        <v>0</v>
      </c>
    </row>
    <row r="178" spans="1:15">
      <c r="C178">
        <v>2015</v>
      </c>
      <c r="D178">
        <f>COUNTIFS(Data!$BL:$BL,'Chart Tables'!$C178,Data!$Q:$Q,1,Data!AC:AC,1)</f>
        <v>0</v>
      </c>
      <c r="E178">
        <f>COUNTIFS(Data!$BL:$BL,'Chart Tables'!$C178,Data!$Q:$Q,1,Data!AD:AD,1)</f>
        <v>0</v>
      </c>
      <c r="F178">
        <f>COUNTIFS(Data!$BL:$BL,'Chart Tables'!$C178,Data!$Q:$Q,1,Data!AE:AE,1)</f>
        <v>1</v>
      </c>
      <c r="G178">
        <f>COUNTIFS(Data!$BL:$BL,'Chart Tables'!$C178,Data!$Q:$Q,1,Data!AF:AF,1)</f>
        <v>0</v>
      </c>
      <c r="H178">
        <f>COUNTIFS(Data!$BL:$BL,'Chart Tables'!$C178,Data!$Q:$Q,1,Data!AG:AG,1)</f>
        <v>0</v>
      </c>
      <c r="I178">
        <f>COUNTIFS(Data!$BL:$BL,'Chart Tables'!$C178,Data!$Q:$Q,1,Data!AH:AH,1)</f>
        <v>0</v>
      </c>
      <c r="J178">
        <f>COUNTIFS(Data!$BL:$BL,'Chart Tables'!$C178,Data!$Q:$Q,1,Data!AI:AI,1)</f>
        <v>0</v>
      </c>
      <c r="K178">
        <f>COUNTIFS(Data!$BL:$BL,'Chart Tables'!$C178,Data!$Q:$Q,1,Data!AJ:AJ,1)</f>
        <v>0</v>
      </c>
      <c r="L178">
        <f>COUNTIFS(Data!$BL:$BL,'Chart Tables'!$C178,Data!$Q:$Q,1,Data!AK:AK,1)</f>
        <v>0</v>
      </c>
      <c r="M178">
        <f>COUNTIFS(Data!$BL:$BL,'Chart Tables'!$C178,Data!$Q:$Q,1,Data!AL:AL,1)</f>
        <v>0</v>
      </c>
      <c r="N178">
        <f>COUNTIFS(Data!$BL:$BL,'Chart Tables'!$C178,Data!$Q:$Q,1,Data!AM:AM,1)</f>
        <v>0</v>
      </c>
      <c r="O178">
        <f>COUNTIFS(Data!$BL:$BL,'Chart Tables'!$C178,Data!$Q:$Q,1,Data!AN:AN,1)</f>
        <v>0</v>
      </c>
    </row>
    <row r="179" spans="1:15">
      <c r="C179">
        <v>2016</v>
      </c>
      <c r="D179">
        <f>COUNTIFS(Data!$BL:$BL,'Chart Tables'!$C179,Data!$Q:$Q,1,Data!AC:AC,1)</f>
        <v>0</v>
      </c>
      <c r="E179">
        <f>COUNTIFS(Data!$BL:$BL,'Chart Tables'!$C179,Data!$Q:$Q,1,Data!AD:AD,1)</f>
        <v>0</v>
      </c>
      <c r="F179">
        <f>COUNTIFS(Data!$BL:$BL,'Chart Tables'!$C179,Data!$Q:$Q,1,Data!AE:AE,1)</f>
        <v>0</v>
      </c>
      <c r="G179">
        <f>COUNTIFS(Data!$BL:$BL,'Chart Tables'!$C179,Data!$Q:$Q,1,Data!AF:AF,1)</f>
        <v>0</v>
      </c>
      <c r="H179">
        <f>COUNTIFS(Data!$BL:$BL,'Chart Tables'!$C179,Data!$Q:$Q,1,Data!AG:AG,1)</f>
        <v>0</v>
      </c>
      <c r="I179">
        <f>COUNTIFS(Data!$BL:$BL,'Chart Tables'!$C179,Data!$Q:$Q,1,Data!AH:AH,1)</f>
        <v>0</v>
      </c>
      <c r="J179">
        <f>COUNTIFS(Data!$BL:$BL,'Chart Tables'!$C179,Data!$Q:$Q,1,Data!AI:AI,1)</f>
        <v>0</v>
      </c>
      <c r="K179">
        <f>COUNTIFS(Data!$BL:$BL,'Chart Tables'!$C179,Data!$Q:$Q,1,Data!AJ:AJ,1)</f>
        <v>0</v>
      </c>
      <c r="L179">
        <f>COUNTIFS(Data!$BL:$BL,'Chart Tables'!$C179,Data!$Q:$Q,1,Data!AK:AK,1)</f>
        <v>0</v>
      </c>
      <c r="M179">
        <f>COUNTIFS(Data!$BL:$BL,'Chart Tables'!$C179,Data!$Q:$Q,1,Data!AL:AL,1)</f>
        <v>0</v>
      </c>
      <c r="N179">
        <f>COUNTIFS(Data!$BL:$BL,'Chart Tables'!$C179,Data!$Q:$Q,1,Data!AM:AM,1)</f>
        <v>0</v>
      </c>
      <c r="O179">
        <f>COUNTIFS(Data!$BL:$BL,'Chart Tables'!$C179,Data!$Q:$Q,1,Data!AN:AN,1)</f>
        <v>0</v>
      </c>
    </row>
    <row r="180" spans="1:15">
      <c r="C180">
        <v>2017</v>
      </c>
      <c r="D180">
        <f>COUNTIFS(Data!$BL:$BL,'Chart Tables'!$C180,Data!$Q:$Q,1,Data!AC:AC,1)</f>
        <v>0</v>
      </c>
      <c r="E180">
        <f>COUNTIFS(Data!$BL:$BL,'Chart Tables'!$C180,Data!$Q:$Q,1,Data!AD:AD,1)</f>
        <v>0</v>
      </c>
      <c r="F180">
        <f>COUNTIFS(Data!$BL:$BL,'Chart Tables'!$C180,Data!$Q:$Q,1,Data!AE:AE,1)</f>
        <v>0</v>
      </c>
      <c r="G180">
        <f>COUNTIFS(Data!$BL:$BL,'Chart Tables'!$C180,Data!$Q:$Q,1,Data!AF:AF,1)</f>
        <v>0</v>
      </c>
      <c r="H180">
        <f>COUNTIFS(Data!$BL:$BL,'Chart Tables'!$C180,Data!$Q:$Q,1,Data!AG:AG,1)</f>
        <v>0</v>
      </c>
      <c r="I180">
        <f>COUNTIFS(Data!$BL:$BL,'Chart Tables'!$C180,Data!$Q:$Q,1,Data!AH:AH,1)</f>
        <v>0</v>
      </c>
      <c r="J180">
        <f>COUNTIFS(Data!$BL:$BL,'Chart Tables'!$C180,Data!$Q:$Q,1,Data!AI:AI,1)</f>
        <v>0</v>
      </c>
      <c r="K180">
        <f>COUNTIFS(Data!$BL:$BL,'Chart Tables'!$C180,Data!$Q:$Q,1,Data!AJ:AJ,1)</f>
        <v>0</v>
      </c>
      <c r="L180">
        <f>COUNTIFS(Data!$BL:$BL,'Chart Tables'!$C180,Data!$Q:$Q,1,Data!AK:AK,1)</f>
        <v>0</v>
      </c>
      <c r="M180">
        <f>COUNTIFS(Data!$BL:$BL,'Chart Tables'!$C180,Data!$Q:$Q,1,Data!AL:AL,1)</f>
        <v>0</v>
      </c>
      <c r="N180">
        <f>COUNTIFS(Data!$BL:$BL,'Chart Tables'!$C180,Data!$Q:$Q,1,Data!AM:AM,1)</f>
        <v>0</v>
      </c>
      <c r="O180">
        <f>COUNTIFS(Data!$BL:$BL,'Chart Tables'!$C180,Data!$Q:$Q,1,Data!AN:AN,1)</f>
        <v>0</v>
      </c>
    </row>
    <row r="181" spans="1:15">
      <c r="C181">
        <v>2018</v>
      </c>
      <c r="D181">
        <f>COUNTIFS(Data!$BL:$BL,'Chart Tables'!$C181,Data!$Q:$Q,1,Data!AC:AC,1)</f>
        <v>0</v>
      </c>
      <c r="E181">
        <f>COUNTIFS(Data!$BL:$BL,'Chart Tables'!$C181,Data!$Q:$Q,1,Data!AD:AD,1)</f>
        <v>0</v>
      </c>
      <c r="F181">
        <f>COUNTIFS(Data!$BL:$BL,'Chart Tables'!$C181,Data!$Q:$Q,1,Data!AE:AE,1)</f>
        <v>0</v>
      </c>
      <c r="G181">
        <f>COUNTIFS(Data!$BL:$BL,'Chart Tables'!$C181,Data!$Q:$Q,1,Data!AF:AF,1)</f>
        <v>0</v>
      </c>
      <c r="H181">
        <f>COUNTIFS(Data!$BL:$BL,'Chart Tables'!$C181,Data!$Q:$Q,1,Data!AG:AG,1)</f>
        <v>0</v>
      </c>
      <c r="I181">
        <f>COUNTIFS(Data!$BL:$BL,'Chart Tables'!$C181,Data!$Q:$Q,1,Data!AH:AH,1)</f>
        <v>1</v>
      </c>
      <c r="J181">
        <f>COUNTIFS(Data!$BL:$BL,'Chart Tables'!$C181,Data!$Q:$Q,1,Data!AI:AI,1)</f>
        <v>1</v>
      </c>
      <c r="K181">
        <f>COUNTIFS(Data!$BL:$BL,'Chart Tables'!$C181,Data!$Q:$Q,1,Data!AJ:AJ,1)</f>
        <v>1</v>
      </c>
      <c r="L181">
        <f>COUNTIFS(Data!$BL:$BL,'Chart Tables'!$C181,Data!$Q:$Q,1,Data!AK:AK,1)</f>
        <v>0</v>
      </c>
      <c r="M181">
        <f>COUNTIFS(Data!$BL:$BL,'Chart Tables'!$C181,Data!$Q:$Q,1,Data!AL:AL,1)</f>
        <v>0</v>
      </c>
      <c r="N181">
        <f>COUNTIFS(Data!$BL:$BL,'Chart Tables'!$C181,Data!$Q:$Q,1,Data!AM:AM,1)</f>
        <v>0</v>
      </c>
      <c r="O181">
        <f>COUNTIFS(Data!$BL:$BL,'Chart Tables'!$C181,Data!$Q:$Q,1,Data!AN:AN,1)</f>
        <v>0</v>
      </c>
    </row>
    <row r="182" spans="1:15">
      <c r="C182">
        <v>2019</v>
      </c>
      <c r="D182">
        <f>COUNTIFS(Data!$BL:$BL,'Chart Tables'!$C182,Data!$Q:$Q,1,Data!AC:AC,1)</f>
        <v>0</v>
      </c>
      <c r="E182">
        <f>COUNTIFS(Data!$BL:$BL,'Chart Tables'!$C182,Data!$Q:$Q,1,Data!AD:AD,1)</f>
        <v>0</v>
      </c>
      <c r="F182">
        <f>COUNTIFS(Data!$BL:$BL,'Chart Tables'!$C182,Data!$Q:$Q,1,Data!AE:AE,1)</f>
        <v>0</v>
      </c>
      <c r="G182">
        <f>COUNTIFS(Data!$BL:$BL,'Chart Tables'!$C182,Data!$Q:$Q,1,Data!AF:AF,1)</f>
        <v>0</v>
      </c>
      <c r="H182">
        <f>COUNTIFS(Data!$BL:$BL,'Chart Tables'!$C182,Data!$Q:$Q,1,Data!AG:AG,1)</f>
        <v>0</v>
      </c>
      <c r="I182">
        <f>COUNTIFS(Data!$BL:$BL,'Chart Tables'!$C182,Data!$Q:$Q,1,Data!AH:AH,1)</f>
        <v>0</v>
      </c>
      <c r="J182">
        <f>COUNTIFS(Data!$BL:$BL,'Chart Tables'!$C182,Data!$Q:$Q,1,Data!AI:AI,1)</f>
        <v>0</v>
      </c>
      <c r="K182">
        <f>COUNTIFS(Data!$BL:$BL,'Chart Tables'!$C182,Data!$Q:$Q,1,Data!AJ:AJ,1)</f>
        <v>0</v>
      </c>
      <c r="L182">
        <f>COUNTIFS(Data!$BL:$BL,'Chart Tables'!$C182,Data!$Q:$Q,1,Data!AK:AK,1)</f>
        <v>0</v>
      </c>
      <c r="M182">
        <f>COUNTIFS(Data!$BL:$BL,'Chart Tables'!$C182,Data!$Q:$Q,1,Data!AL:AL,1)</f>
        <v>0</v>
      </c>
      <c r="N182">
        <f>COUNTIFS(Data!$BL:$BL,'Chart Tables'!$C182,Data!$Q:$Q,1,Data!AM:AM,1)</f>
        <v>0</v>
      </c>
      <c r="O182">
        <f>COUNTIFS(Data!$BL:$BL,'Chart Tables'!$C182,Data!$Q:$Q,1,Data!AN:AN,1)</f>
        <v>1</v>
      </c>
    </row>
    <row r="183" spans="1:15">
      <c r="C183">
        <v>2020</v>
      </c>
      <c r="D183">
        <f>COUNTIFS(Data!$BL:$BL,'Chart Tables'!$C183,Data!$Q:$Q,1,Data!AC:AC,1)</f>
        <v>0</v>
      </c>
      <c r="E183">
        <f>COUNTIFS(Data!$BL:$BL,'Chart Tables'!$C183,Data!$Q:$Q,1,Data!AD:AD,1)</f>
        <v>0</v>
      </c>
      <c r="F183">
        <f>COUNTIFS(Data!$BL:$BL,'Chart Tables'!$C183,Data!$Q:$Q,1,Data!AE:AE,1)</f>
        <v>0</v>
      </c>
      <c r="G183">
        <f>COUNTIFS(Data!$BL:$BL,'Chart Tables'!$C183,Data!$Q:$Q,1,Data!AF:AF,1)</f>
        <v>0</v>
      </c>
      <c r="H183">
        <f>COUNTIFS(Data!$BL:$BL,'Chart Tables'!$C183,Data!$Q:$Q,1,Data!AG:AG,1)</f>
        <v>0</v>
      </c>
      <c r="I183">
        <f>COUNTIFS(Data!$BL:$BL,'Chart Tables'!$C183,Data!$Q:$Q,1,Data!AH:AH,1)</f>
        <v>0</v>
      </c>
      <c r="J183">
        <f>COUNTIFS(Data!$BL:$BL,'Chart Tables'!$C183,Data!$Q:$Q,1,Data!AI:AI,1)</f>
        <v>0</v>
      </c>
      <c r="K183">
        <f>COUNTIFS(Data!$BL:$BL,'Chart Tables'!$C183,Data!$Q:$Q,1,Data!AJ:AJ,1)</f>
        <v>0</v>
      </c>
      <c r="L183">
        <f>COUNTIFS(Data!$BL:$BL,'Chart Tables'!$C183,Data!$Q:$Q,1,Data!AK:AK,1)</f>
        <v>0</v>
      </c>
      <c r="M183">
        <f>COUNTIFS(Data!$BL:$BL,'Chart Tables'!$C183,Data!$Q:$Q,1,Data!AL:AL,1)</f>
        <v>0</v>
      </c>
      <c r="N183">
        <f>COUNTIFS(Data!$BL:$BL,'Chart Tables'!$C183,Data!$Q:$Q,1,Data!AM:AM,1)</f>
        <v>0</v>
      </c>
      <c r="O183">
        <f>COUNTIFS(Data!$BL:$BL,'Chart Tables'!$C183,Data!$Q:$Q,1,Data!AN:AN,1)</f>
        <v>0</v>
      </c>
    </row>
    <row r="187" spans="1:15">
      <c r="A187" t="s">
        <v>1511</v>
      </c>
      <c r="B187">
        <v>2010</v>
      </c>
      <c r="C187">
        <v>2011</v>
      </c>
      <c r="D187">
        <v>2012</v>
      </c>
      <c r="E187">
        <v>2013</v>
      </c>
      <c r="F187">
        <v>2014</v>
      </c>
      <c r="G187">
        <v>2015</v>
      </c>
      <c r="H187">
        <v>2016</v>
      </c>
      <c r="I187">
        <v>2017</v>
      </c>
      <c r="J187">
        <v>2018</v>
      </c>
      <c r="K187">
        <v>2019</v>
      </c>
      <c r="L187">
        <v>2020</v>
      </c>
    </row>
    <row r="188" spans="1:15">
      <c r="A188" t="s">
        <v>18</v>
      </c>
      <c r="B188">
        <f>COUNTIFS(Data!$BL:$BL,B$187,Data!$T:$T,1)</f>
        <v>1</v>
      </c>
      <c r="C188">
        <f>COUNTIFS(Data!$BL:$BL,C$187,Data!$T:$T,1)</f>
        <v>4</v>
      </c>
      <c r="D188">
        <f>COUNTIFS(Data!$BL:$BL,D$187,Data!$T:$T,1)</f>
        <v>2</v>
      </c>
      <c r="E188">
        <f>COUNTIFS(Data!$BL:$BL,E$187,Data!$T:$T,1)</f>
        <v>1</v>
      </c>
      <c r="F188">
        <f>COUNTIFS(Data!$BL:$BL,F$187,Data!$T:$T,1)</f>
        <v>1</v>
      </c>
      <c r="G188">
        <f>COUNTIFS(Data!$BL:$BL,G$187,Data!$T:$T,1)</f>
        <v>1</v>
      </c>
      <c r="H188">
        <f>COUNTIFS(Data!$BL:$BL,H$187,Data!$T:$T,1)</f>
        <v>1</v>
      </c>
      <c r="I188">
        <f>COUNTIFS(Data!$BL:$BL,I$187,Data!$T:$T,1)</f>
        <v>3</v>
      </c>
      <c r="J188">
        <f>COUNTIFS(Data!$BL:$BL,J$187,Data!$T:$T,1)</f>
        <v>3</v>
      </c>
      <c r="K188">
        <f>COUNTIFS(Data!$BL:$BL,K$187,Data!$T:$T,1)</f>
        <v>3</v>
      </c>
      <c r="L188">
        <f>COUNTIFS(Data!$BL:$BL,L$187,Data!$T:$T,1)</f>
        <v>2</v>
      </c>
    </row>
    <row r="189" spans="1:15">
      <c r="A189" t="s">
        <v>19</v>
      </c>
      <c r="B189">
        <f>COUNTIFS(Data!$BL:$BL,B$187,Data!$U:$U,1)</f>
        <v>0</v>
      </c>
      <c r="C189">
        <f>COUNTIFS(Data!$BL:$BL,C$187,Data!$U:$U,1)</f>
        <v>0</v>
      </c>
      <c r="D189">
        <f>COUNTIFS(Data!$BL:$BL,D$187,Data!$U:$U,1)</f>
        <v>0</v>
      </c>
      <c r="E189">
        <f>COUNTIFS(Data!$BL:$BL,E$187,Data!$U:$U,1)</f>
        <v>0</v>
      </c>
      <c r="F189">
        <f>COUNTIFS(Data!$BL:$BL,F$187,Data!$U:$U,1)</f>
        <v>0</v>
      </c>
      <c r="G189">
        <f>COUNTIFS(Data!$BL:$BL,G$187,Data!$U:$U,1)</f>
        <v>1</v>
      </c>
      <c r="H189">
        <f>COUNTIFS(Data!$BL:$BL,H$187,Data!$U:$U,1)</f>
        <v>0</v>
      </c>
      <c r="I189">
        <f>COUNTIFS(Data!$BL:$BL,I$187,Data!$U:$U,1)</f>
        <v>1</v>
      </c>
      <c r="J189">
        <f>COUNTIFS(Data!$BL:$BL,J$187,Data!$U:$U,1)</f>
        <v>2</v>
      </c>
      <c r="K189">
        <f>COUNTIFS(Data!$BL:$BL,K$187,Data!$U:$U,1)</f>
        <v>3</v>
      </c>
      <c r="L189">
        <f>COUNTIFS(Data!$BL:$BL,L$187,Data!$U:$U,1)</f>
        <v>1</v>
      </c>
    </row>
    <row r="190" spans="1:15">
      <c r="A190" t="s">
        <v>20</v>
      </c>
      <c r="B190">
        <f>COUNTIFS(Data!$BL:$BL,B$187,Data!$V:$V,1)</f>
        <v>0</v>
      </c>
      <c r="C190">
        <f>COUNTIFS(Data!$BL:$BL,C$187,Data!$V:$V,1)</f>
        <v>1</v>
      </c>
      <c r="D190">
        <f>COUNTIFS(Data!$BL:$BL,D$187,Data!$V:$V,1)</f>
        <v>0</v>
      </c>
      <c r="E190">
        <f>COUNTIFS(Data!$BL:$BL,E$187,Data!$V:$V,1)</f>
        <v>0</v>
      </c>
      <c r="F190">
        <f>COUNTIFS(Data!$BL:$BL,F$187,Data!$V:$V,1)</f>
        <v>0</v>
      </c>
      <c r="G190">
        <f>COUNTIFS(Data!$BL:$BL,G$187,Data!$V:$V,1)</f>
        <v>2</v>
      </c>
      <c r="H190">
        <f>COUNTIFS(Data!$BL:$BL,H$187,Data!$V:$V,1)</f>
        <v>0</v>
      </c>
      <c r="I190">
        <f>COUNTIFS(Data!$BL:$BL,I$187,Data!$V:$V,1)</f>
        <v>1</v>
      </c>
      <c r="J190">
        <f>COUNTIFS(Data!$BL:$BL,J$187,Data!$V:$V,1)</f>
        <v>0</v>
      </c>
      <c r="K190">
        <f>COUNTIFS(Data!$BL:$BL,K$187,Data!$V:$V,1)</f>
        <v>2</v>
      </c>
      <c r="L190">
        <f>COUNTIFS(Data!$BL:$BL,L$187,Data!$V:$V,1)</f>
        <v>1</v>
      </c>
    </row>
    <row r="191" spans="1:15">
      <c r="A191" t="s">
        <v>21</v>
      </c>
      <c r="B191">
        <f>COUNTIFS(Data!$BL:$BL,B$187,Data!$W:$W,1)</f>
        <v>0</v>
      </c>
      <c r="C191">
        <f>COUNTIFS(Data!$BL:$BL,C$187,Data!$W:$W,1)</f>
        <v>0</v>
      </c>
      <c r="D191">
        <f>COUNTIFS(Data!$BL:$BL,D$187,Data!$W:$W,1)</f>
        <v>0</v>
      </c>
      <c r="E191">
        <f>COUNTIFS(Data!$BL:$BL,E$187,Data!$W:$W,1)</f>
        <v>1</v>
      </c>
      <c r="F191">
        <f>COUNTIFS(Data!$BL:$BL,F$187,Data!$W:$W,1)</f>
        <v>0</v>
      </c>
      <c r="G191">
        <f>COUNTIFS(Data!$BL:$BL,G$187,Data!$W:$W,1)</f>
        <v>4</v>
      </c>
      <c r="H191">
        <f>COUNTIFS(Data!$BL:$BL,H$187,Data!$W:$W,1)</f>
        <v>3</v>
      </c>
      <c r="I191">
        <f>COUNTIFS(Data!$BL:$BL,I$187,Data!$W:$W,1)</f>
        <v>3</v>
      </c>
      <c r="J191">
        <f>COUNTIFS(Data!$BL:$BL,J$187,Data!$W:$W,1)</f>
        <v>3</v>
      </c>
      <c r="K191">
        <f>COUNTIFS(Data!$BL:$BL,K$187,Data!$W:$W,1)</f>
        <v>5</v>
      </c>
      <c r="L191">
        <f>COUNTIFS(Data!$BL:$BL,L$187,Data!$W:$W,1)</f>
        <v>2</v>
      </c>
    </row>
    <row r="192" spans="1:15">
      <c r="A192" t="s">
        <v>22</v>
      </c>
      <c r="B192">
        <f>COUNTIFS(Data!$BL:$BL,B$187,Data!$X:$X,1)</f>
        <v>1</v>
      </c>
      <c r="C192">
        <f>COUNTIFS(Data!$BL:$BL,C$187,Data!$X:$X,1)</f>
        <v>1</v>
      </c>
      <c r="D192">
        <f>COUNTIFS(Data!$BL:$BL,D$187,Data!$X:$X,1)</f>
        <v>0</v>
      </c>
      <c r="E192">
        <f>COUNTIFS(Data!$BL:$BL,E$187,Data!$X:$X,1)</f>
        <v>0</v>
      </c>
      <c r="F192">
        <f>COUNTIFS(Data!$BL:$BL,F$187,Data!$X:$X,1)</f>
        <v>0</v>
      </c>
      <c r="G192">
        <f>COUNTIFS(Data!$BL:$BL,G$187,Data!$X:$X,1)</f>
        <v>1</v>
      </c>
      <c r="H192">
        <f>COUNTIFS(Data!$BL:$BL,H$187,Data!$X:$X,1)</f>
        <v>5</v>
      </c>
      <c r="I192">
        <f>COUNTIFS(Data!$BL:$BL,I$187,Data!$X:$X,1)</f>
        <v>8</v>
      </c>
      <c r="J192">
        <f>COUNTIFS(Data!$BL:$BL,J$187,Data!$X:$X,1)</f>
        <v>12</v>
      </c>
      <c r="K192">
        <f>COUNTIFS(Data!$BL:$BL,K$187,Data!$X:$X,1)</f>
        <v>9</v>
      </c>
      <c r="L192">
        <f>COUNTIFS(Data!$BL:$BL,L$187,Data!$X:$X,1)</f>
        <v>14</v>
      </c>
    </row>
    <row r="193" spans="1:12">
      <c r="A193" t="s">
        <v>23</v>
      </c>
      <c r="B193">
        <f>COUNTIFS(Data!$BL:$BL,B$187,Data!$Y:$Y,1)</f>
        <v>1</v>
      </c>
      <c r="C193">
        <f>COUNTIFS(Data!$BL:$BL,C$187,Data!$Y:$Y,1)</f>
        <v>0</v>
      </c>
      <c r="D193">
        <f>COUNTIFS(Data!$BL:$BL,D$187,Data!$Y:$Y,1)</f>
        <v>0</v>
      </c>
      <c r="E193">
        <f>COUNTIFS(Data!$BL:$BL,E$187,Data!$Y:$Y,1)</f>
        <v>1</v>
      </c>
      <c r="F193">
        <f>COUNTIFS(Data!$BL:$BL,F$187,Data!$Y:$Y,1)</f>
        <v>0</v>
      </c>
      <c r="G193">
        <f>COUNTIFS(Data!$BL:$BL,G$187,Data!$Y:$Y,1)</f>
        <v>1</v>
      </c>
      <c r="H193">
        <f>COUNTIFS(Data!$BL:$BL,H$187,Data!$Y:$Y,1)</f>
        <v>0</v>
      </c>
      <c r="I193">
        <f>COUNTIFS(Data!$BL:$BL,I$187,Data!$Y:$Y,1)</f>
        <v>0</v>
      </c>
      <c r="J193">
        <f>COUNTIFS(Data!$BL:$BL,J$187,Data!$Y:$Y,1)</f>
        <v>5</v>
      </c>
      <c r="K193">
        <f>COUNTIFS(Data!$BL:$BL,K$187,Data!$Y:$Y,1)</f>
        <v>1</v>
      </c>
      <c r="L193">
        <f>COUNTIFS(Data!$BL:$BL,L$187,Data!$Y:$Y,1)</f>
        <v>4</v>
      </c>
    </row>
    <row r="194" spans="1:12">
      <c r="A194" t="s">
        <v>24</v>
      </c>
      <c r="B194">
        <f>COUNTIFS(Data!$BL:$BL,B$187,Data!$Z:$Z,1)</f>
        <v>0</v>
      </c>
      <c r="C194">
        <f>COUNTIFS(Data!$BL:$BL,C$187,Data!$Z:$Z,1)</f>
        <v>0</v>
      </c>
      <c r="D194">
        <f>COUNTIFS(Data!$BL:$BL,D$187,Data!$Z:$Z,1)</f>
        <v>0</v>
      </c>
      <c r="E194">
        <f>COUNTIFS(Data!$BL:$BL,E$187,Data!$Z:$Z,1)</f>
        <v>5</v>
      </c>
      <c r="F194">
        <f>COUNTIFS(Data!$BL:$BL,F$187,Data!$Z:$Z,1)</f>
        <v>5</v>
      </c>
      <c r="G194">
        <f>COUNTIFS(Data!$BL:$BL,G$187,Data!$Z:$Z,1)</f>
        <v>6</v>
      </c>
      <c r="H194">
        <f>COUNTIFS(Data!$BL:$BL,H$187,Data!$Z:$Z,1)</f>
        <v>3</v>
      </c>
      <c r="I194">
        <f>COUNTIFS(Data!$BL:$BL,I$187,Data!$Z:$Z,1)</f>
        <v>1</v>
      </c>
      <c r="J194">
        <f>COUNTIFS(Data!$BL:$BL,J$187,Data!$Z:$Z,1)</f>
        <v>12</v>
      </c>
      <c r="K194">
        <f>COUNTIFS(Data!$BL:$BL,K$187,Data!$Z:$Z,1)</f>
        <v>12</v>
      </c>
      <c r="L194">
        <f>COUNTIFS(Data!$BL:$BL,L$187,Data!$Z:$Z,1)</f>
        <v>13</v>
      </c>
    </row>
    <row r="196" spans="1:12">
      <c r="A196" t="s">
        <v>1438</v>
      </c>
      <c r="B196" t="s">
        <v>1512</v>
      </c>
    </row>
    <row r="198" spans="1:12">
      <c r="A198" t="s">
        <v>1513</v>
      </c>
      <c r="B198" t="s">
        <v>1514</v>
      </c>
    </row>
    <row r="200" spans="1:12">
      <c r="A200" t="s">
        <v>1515</v>
      </c>
    </row>
    <row r="201" spans="1:12">
      <c r="A201" t="s">
        <v>26</v>
      </c>
      <c r="B201">
        <f>SUM(Data!AC:AC)</f>
        <v>31</v>
      </c>
    </row>
    <row r="202" spans="1:12">
      <c r="A202" t="s">
        <v>27</v>
      </c>
      <c r="B202">
        <f>SUM(Data!AD:AD)</f>
        <v>51</v>
      </c>
    </row>
    <row r="203" spans="1:12">
      <c r="A203" t="s">
        <v>28</v>
      </c>
      <c r="B203">
        <f>SUM(Data!AE:AE)</f>
        <v>32</v>
      </c>
    </row>
    <row r="204" spans="1:12">
      <c r="A204" t="s">
        <v>1431</v>
      </c>
      <c r="B204">
        <f>SUM(Data!AF:AF)</f>
        <v>11</v>
      </c>
    </row>
    <row r="205" spans="1:12">
      <c r="A205" t="s">
        <v>1432</v>
      </c>
      <c r="B205">
        <f>SUM(Data!AG:AG)</f>
        <v>80</v>
      </c>
    </row>
    <row r="206" spans="1:12">
      <c r="A206" t="s">
        <v>31</v>
      </c>
      <c r="B206">
        <f>SUM(Data!AH:AH)</f>
        <v>5</v>
      </c>
    </row>
    <row r="207" spans="1:12">
      <c r="A207" t="s">
        <v>32</v>
      </c>
      <c r="B207">
        <f>SUM(Data!AI:AI)</f>
        <v>6</v>
      </c>
    </row>
    <row r="208" spans="1:12">
      <c r="A208" t="s">
        <v>33</v>
      </c>
      <c r="B208">
        <f>SUM(Data!AJ:AJ)</f>
        <v>41</v>
      </c>
    </row>
    <row r="209" spans="1:8">
      <c r="A209" t="s">
        <v>34</v>
      </c>
      <c r="B209">
        <f>SUM(Data!AK:AK)</f>
        <v>11</v>
      </c>
    </row>
    <row r="210" spans="1:8">
      <c r="A210" t="s">
        <v>35</v>
      </c>
      <c r="B210">
        <f>SUM(Data!AL:AL)</f>
        <v>17</v>
      </c>
    </row>
    <row r="211" spans="1:8">
      <c r="A211" t="s">
        <v>36</v>
      </c>
      <c r="B211">
        <f>SUM(Data!AM:AM)</f>
        <v>71</v>
      </c>
    </row>
    <row r="212" spans="1:8">
      <c r="A212" t="s">
        <v>37</v>
      </c>
      <c r="B212">
        <f>SUM(Data!AN:AN)</f>
        <v>7</v>
      </c>
    </row>
    <row r="215" spans="1:8">
      <c r="A215" t="s">
        <v>1516</v>
      </c>
      <c r="B215" t="s">
        <v>1435</v>
      </c>
      <c r="C215" t="s">
        <v>1486</v>
      </c>
      <c r="D215" t="s">
        <v>1436</v>
      </c>
      <c r="E215" t="s">
        <v>1437</v>
      </c>
      <c r="F215" t="s">
        <v>14</v>
      </c>
      <c r="G215" t="s">
        <v>15</v>
      </c>
      <c r="H215" t="s">
        <v>16</v>
      </c>
    </row>
    <row r="216" spans="1:8">
      <c r="A216" t="s">
        <v>26</v>
      </c>
      <c r="B216">
        <f>COUNTIFS(Data!$AC:$AC, 1, Data!K:K, 1)</f>
        <v>0</v>
      </c>
      <c r="C216">
        <f>COUNTIFS(Data!$AC:$AC, 1, Data!L:L, 1)</f>
        <v>0</v>
      </c>
      <c r="D216">
        <f>COUNTIFS(Data!$AC:$AC, 1, Data!M:M, 1)</f>
        <v>1</v>
      </c>
      <c r="E216">
        <f>COUNTIFS(Data!$AC:$AC, 1, Data!N:N, 1)</f>
        <v>0</v>
      </c>
      <c r="F216">
        <f>COUNTIFS(Data!$AC:$AC, 1, Data!O:O, 1)</f>
        <v>22</v>
      </c>
      <c r="G216">
        <f>COUNTIFS(Data!$AC:$AC, 1, Data!P:P, 1)</f>
        <v>18</v>
      </c>
      <c r="H216">
        <f>COUNTIFS(Data!$AC:$AC, 1, Data!Q:Q, 1)</f>
        <v>0</v>
      </c>
    </row>
    <row r="217" spans="1:8">
      <c r="A217" t="s">
        <v>27</v>
      </c>
      <c r="B217">
        <f>COUNTIFS(Data!$AD:$AD, 1, Data!K:K, 1)</f>
        <v>5</v>
      </c>
      <c r="C217">
        <f>COUNTIFS(Data!$AD:$AD, 1, Data!L:L, 1)</f>
        <v>0</v>
      </c>
      <c r="D217">
        <f>COUNTIFS(Data!$AD:$AD, 1, Data!M:M, 1)</f>
        <v>36</v>
      </c>
      <c r="E217">
        <f>COUNTIFS(Data!$AD:$AD, 1, Data!N:N, 1)</f>
        <v>2</v>
      </c>
      <c r="F217">
        <f>COUNTIFS(Data!$AD:$AD, 1, Data!O:O, 1)</f>
        <v>8</v>
      </c>
      <c r="G217">
        <f>COUNTIFS(Data!$AD:$AD, 1, Data!P:P, 1)</f>
        <v>1</v>
      </c>
      <c r="H217">
        <f>COUNTIFS(Data!$AD:$AD, 1, Data!Q:Q, 1)</f>
        <v>0</v>
      </c>
    </row>
    <row r="218" spans="1:8">
      <c r="A218" t="s">
        <v>28</v>
      </c>
      <c r="B218">
        <f>COUNTIFS(Data!$AE:$AE, 1, Data!K:K, 1)</f>
        <v>2</v>
      </c>
      <c r="C218">
        <f>COUNTIFS(Data!$AE:$AE, 1, Data!L:L, 1)</f>
        <v>0</v>
      </c>
      <c r="D218">
        <f>COUNTIFS(Data!$AE:$AE, 1, Data!M:M, 1)</f>
        <v>9</v>
      </c>
      <c r="E218">
        <f>COUNTIFS(Data!$AE:$AE, 1, Data!N:N, 1)</f>
        <v>0</v>
      </c>
      <c r="F218">
        <f>COUNTIFS(Data!$AE:$AE, 1, Data!O:O, 1)</f>
        <v>0</v>
      </c>
      <c r="G218">
        <f>COUNTIFS(Data!$AE:$AE, 1, Data!P:P, 1)</f>
        <v>21</v>
      </c>
      <c r="H218">
        <f>COUNTIFS(Data!$AE:$AE, 1, Data!Q:Q, 1)</f>
        <v>1</v>
      </c>
    </row>
    <row r="219" spans="1:8">
      <c r="A219" t="s">
        <v>1431</v>
      </c>
      <c r="B219">
        <f>COUNTIFS(Data!$AF:$AF, 1, Data!K:K, 1)</f>
        <v>0</v>
      </c>
      <c r="C219">
        <f>COUNTIFS(Data!$AF:$AF, 1, Data!L:L, 1)</f>
        <v>0</v>
      </c>
      <c r="D219">
        <f>COUNTIFS(Data!$AF:$AF, 1, Data!M:M, 1)</f>
        <v>8</v>
      </c>
      <c r="E219">
        <f>COUNTIFS(Data!$AF:$AF, 1, Data!N:N, 1)</f>
        <v>0</v>
      </c>
      <c r="F219">
        <f>COUNTIFS(Data!$AF:$AF, 1, Data!O:O, 1)</f>
        <v>0</v>
      </c>
      <c r="G219">
        <f>COUNTIFS(Data!$AF:$AF, 1, Data!P:P, 1)</f>
        <v>3</v>
      </c>
      <c r="H219">
        <f>COUNTIFS(Data!$AF:$AF, 1, Data!Q:Q, 1)</f>
        <v>0</v>
      </c>
    </row>
    <row r="220" spans="1:8">
      <c r="A220" t="s">
        <v>1432</v>
      </c>
      <c r="B220">
        <f>COUNTIFS(Data!$AG:$AG, 1, Data!K:K, 1)</f>
        <v>2</v>
      </c>
      <c r="C220">
        <f>COUNTIFS(Data!$AG:$AG, 1, Data!L:L, 1)</f>
        <v>0</v>
      </c>
      <c r="D220">
        <f>COUNTIFS(Data!$AG:$AG, 1, Data!M:M, 1)</f>
        <v>2</v>
      </c>
      <c r="E220">
        <f>COUNTIFS(Data!$AG:$AG, 1, Data!N:N, 1)</f>
        <v>1</v>
      </c>
      <c r="F220">
        <f>COUNTIFS(Data!$AG:$AG, 1, Data!O:O, 1)</f>
        <v>74</v>
      </c>
      <c r="G220">
        <f>COUNTIFS(Data!$AG:$AG, 1, Data!P:P, 1)</f>
        <v>18</v>
      </c>
      <c r="H220">
        <f>COUNTIFS(Data!$AG:$AG, 1, Data!Q:Q, 1)</f>
        <v>0</v>
      </c>
    </row>
    <row r="221" spans="1:8">
      <c r="A221" t="s">
        <v>31</v>
      </c>
      <c r="B221">
        <f>COUNTIFS(Data!$AH:$AH, 1, Data!K:K, 1)</f>
        <v>1</v>
      </c>
      <c r="C221">
        <f>COUNTIFS(Data!$AH:$AH, 1, Data!L:L, 1)</f>
        <v>1</v>
      </c>
      <c r="D221">
        <f>COUNTIFS(Data!$AH:$AH, 1, Data!M:M, 1)</f>
        <v>3</v>
      </c>
      <c r="E221">
        <f>COUNTIFS(Data!$AH:$AH, 1, Data!N:N, 1)</f>
        <v>2</v>
      </c>
      <c r="F221">
        <f>COUNTIFS(Data!$AH:$AH, 1, Data!O:O, 1)</f>
        <v>0</v>
      </c>
      <c r="G221">
        <f>COUNTIFS(Data!$AH:$AH, 1, Data!P:P, 1)</f>
        <v>0</v>
      </c>
      <c r="H221">
        <f>COUNTIFS(Data!$AH:$AH, 1, Data!Q:Q, 1)</f>
        <v>1</v>
      </c>
    </row>
    <row r="222" spans="1:8">
      <c r="A222" t="s">
        <v>32</v>
      </c>
      <c r="B222">
        <f>COUNTIFS(Data!$AI:$AI, 1, Data!K:K, 1)</f>
        <v>1</v>
      </c>
      <c r="C222">
        <f>COUNTIFS(Data!$AI:$AI, 1, Data!L:L, 1)</f>
        <v>1</v>
      </c>
      <c r="D222">
        <f>COUNTIFS(Data!$AI:$AI, 1, Data!M:M, 1)</f>
        <v>2</v>
      </c>
      <c r="E222">
        <f>COUNTIFS(Data!$AI:$AI, 1, Data!N:N, 1)</f>
        <v>4</v>
      </c>
      <c r="F222">
        <f>COUNTIFS(Data!$AI:$AI, 1, Data!O:O, 1)</f>
        <v>0</v>
      </c>
      <c r="G222">
        <f>COUNTIFS(Data!$AI:$AI, 1, Data!P:P, 1)</f>
        <v>0</v>
      </c>
      <c r="H222">
        <f>COUNTIFS(Data!$AI:$AI, 1, Data!Q:Q, 1)</f>
        <v>1</v>
      </c>
    </row>
    <row r="223" spans="1:8">
      <c r="A223" t="s">
        <v>33</v>
      </c>
      <c r="B223">
        <f>COUNTIFS(Data!$AJ:$AJ, 1, Data!K:K, 1)</f>
        <v>5</v>
      </c>
      <c r="C223">
        <f>COUNTIFS(Data!$AJ:$AJ, 1, Data!L:L, 1)</f>
        <v>0</v>
      </c>
      <c r="D223">
        <f>COUNTIFS(Data!$AJ:$AJ, 1, Data!M:M, 1)</f>
        <v>18</v>
      </c>
      <c r="E223">
        <f>COUNTIFS(Data!$AJ:$AJ, 1, Data!N:N, 1)</f>
        <v>1</v>
      </c>
      <c r="F223">
        <f>COUNTIFS(Data!$AJ:$AJ, 1, Data!O:O, 1)</f>
        <v>11</v>
      </c>
      <c r="G223">
        <f>COUNTIFS(Data!$AJ:$AJ, 1, Data!P:P, 1)</f>
        <v>11</v>
      </c>
      <c r="H223">
        <f>COUNTIFS(Data!$AJ:$AJ, 1, Data!Q:Q, 1)</f>
        <v>1</v>
      </c>
    </row>
    <row r="224" spans="1:8">
      <c r="A224" t="s">
        <v>34</v>
      </c>
      <c r="B224">
        <f>COUNTIFS(Data!$AK:$AK, 1, Data!K:K, 1)</f>
        <v>2</v>
      </c>
      <c r="C224">
        <f>COUNTIFS(Data!$AK:$AK, 1, Data!L:L, 1)</f>
        <v>0</v>
      </c>
      <c r="D224">
        <f>COUNTIFS(Data!$AK:$AK, 1, Data!M:M, 1)</f>
        <v>4</v>
      </c>
      <c r="E224">
        <f>COUNTIFS(Data!$AK:$AK, 1, Data!N:N, 1)</f>
        <v>1</v>
      </c>
      <c r="F224">
        <f>COUNTIFS(Data!$AK:$AK, 1, Data!O:O, 1)</f>
        <v>1</v>
      </c>
      <c r="G224">
        <f>COUNTIFS(Data!$AK:$AK, 1, Data!P:P, 1)</f>
        <v>5</v>
      </c>
      <c r="H224">
        <f>COUNTIFS(Data!$AK:$AK, 1, Data!Q:Q, 1)</f>
        <v>0</v>
      </c>
    </row>
    <row r="225" spans="1:8">
      <c r="A225" t="s">
        <v>35</v>
      </c>
      <c r="B225">
        <f>COUNTIFS(Data!$AL:$AL, 1, Data!K:K, 1)</f>
        <v>2</v>
      </c>
      <c r="C225">
        <f>COUNTIFS(Data!$AL:$AL, 1, Data!L:L, 1)</f>
        <v>0</v>
      </c>
      <c r="D225">
        <f>COUNTIFS(Data!$AL:$AL, 1, Data!M:M, 1)</f>
        <v>11</v>
      </c>
      <c r="E225">
        <f>COUNTIFS(Data!$AL:$AL, 1, Data!N:N, 1)</f>
        <v>1</v>
      </c>
      <c r="F225">
        <f>COUNTIFS(Data!$AL:$AL, 1, Data!O:O, 1)</f>
        <v>5</v>
      </c>
      <c r="G225">
        <f>COUNTIFS(Data!$AL:$AL, 1, Data!P:P, 1)</f>
        <v>0</v>
      </c>
      <c r="H225">
        <f>COUNTIFS(Data!$AL:$AL, 1, Data!Q:Q, 1)</f>
        <v>0</v>
      </c>
    </row>
    <row r="226" spans="1:8">
      <c r="A226" t="s">
        <v>36</v>
      </c>
      <c r="B226">
        <f>COUNTIFS(Data!$AM:$AM, 1, Data!K:K, 1)</f>
        <v>13</v>
      </c>
      <c r="C226">
        <f>COUNTIFS(Data!$AM:$AM, 1, Data!L:L, 1)</f>
        <v>9</v>
      </c>
      <c r="D226">
        <f>COUNTIFS(Data!$AM:$AM, 1, Data!M:M, 1)</f>
        <v>41</v>
      </c>
      <c r="E226">
        <f>COUNTIFS(Data!$AM:$AM, 1, Data!N:N, 1)</f>
        <v>18</v>
      </c>
      <c r="F226">
        <f>COUNTIFS(Data!$AM:$AM, 1, Data!O:O, 1)</f>
        <v>4</v>
      </c>
      <c r="G226">
        <f>COUNTIFS(Data!$AM:$AM, 1, Data!P:P, 1)</f>
        <v>0</v>
      </c>
      <c r="H226">
        <f>COUNTIFS(Data!$AM:$AM, 1, Data!Q:Q, 1)</f>
        <v>0</v>
      </c>
    </row>
    <row r="227" spans="1:8">
      <c r="A227" t="s">
        <v>37</v>
      </c>
      <c r="B227">
        <f>COUNTIFS(Data!$AN:$AN, 1, Data!K:K, 1)</f>
        <v>2</v>
      </c>
      <c r="C227">
        <f>COUNTIFS(Data!$AN:$AN, 1, Data!L:L, 1)</f>
        <v>0</v>
      </c>
      <c r="D227">
        <f>COUNTIFS(Data!$AN:$AN, 1, Data!M:M, 1)</f>
        <v>2</v>
      </c>
      <c r="E227">
        <f>COUNTIFS(Data!$AN:$AN, 1, Data!N:N, 1)</f>
        <v>0</v>
      </c>
      <c r="F227">
        <f>COUNTIFS(Data!$AN:$AN, 1, Data!O:O, 1)</f>
        <v>0</v>
      </c>
      <c r="G227">
        <f>COUNTIFS(Data!$AN:$AN, 1, Data!P:P, 1)</f>
        <v>1</v>
      </c>
      <c r="H227">
        <f>COUNTIFS(Data!$AN:$AN, 1, Data!Q:Q, 1)</f>
        <v>2</v>
      </c>
    </row>
  </sheetData>
  <mergeCells count="26">
    <mergeCell ref="K29:L29"/>
    <mergeCell ref="M29:N29"/>
    <mergeCell ref="M28:N28"/>
    <mergeCell ref="B27:C27"/>
    <mergeCell ref="E27:F27"/>
    <mergeCell ref="G27:H27"/>
    <mergeCell ref="B28:C28"/>
    <mergeCell ref="B29:C29"/>
    <mergeCell ref="E28:F28"/>
    <mergeCell ref="E29:F29"/>
    <mergeCell ref="B101:D101"/>
    <mergeCell ref="B103:D103"/>
    <mergeCell ref="V27:W27"/>
    <mergeCell ref="V28:W28"/>
    <mergeCell ref="V29:W29"/>
    <mergeCell ref="Q28:S28"/>
    <mergeCell ref="Q29:S29"/>
    <mergeCell ref="K27:L27"/>
    <mergeCell ref="M27:N27"/>
    <mergeCell ref="I27:J27"/>
    <mergeCell ref="I28:J28"/>
    <mergeCell ref="I29:J29"/>
    <mergeCell ref="G28:H28"/>
    <mergeCell ref="G29:H29"/>
    <mergeCell ref="Q27:S27"/>
    <mergeCell ref="K28:L2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B0127-71CF-4296-BC11-1D78013F6587}">
  <sheetPr codeName="Sheet6"/>
  <dimension ref="A1"/>
  <sheetViews>
    <sheetView zoomScaleNormal="85" workbookViewId="0">
      <selection activeCell="K21" sqref="K21"/>
    </sheetView>
  </sheetViews>
  <sheetFormatPr baseColWidth="10" defaultColWidth="8.83203125" defaultRowHeight="1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CD1BC-4C1C-40D3-A226-175AC38A9F97}">
  <sheetPr codeName="Sheet8"/>
  <dimension ref="A1:XEZ29"/>
  <sheetViews>
    <sheetView workbookViewId="0">
      <selection activeCell="D8" sqref="D8"/>
    </sheetView>
  </sheetViews>
  <sheetFormatPr baseColWidth="10" defaultColWidth="8.83203125" defaultRowHeight="15"/>
  <cols>
    <col min="1" max="1" width="10.83203125" bestFit="1" customWidth="1"/>
    <col min="2" max="2" width="38.5" bestFit="1" customWidth="1"/>
    <col min="4" max="4" width="32.1640625" customWidth="1"/>
    <col min="26" max="26" width="0" hidden="1" customWidth="1"/>
    <col min="40" max="40" width="0" hidden="1" customWidth="1"/>
  </cols>
  <sheetData>
    <row r="1" spans="1:16380">
      <c r="A1" s="9" t="s">
        <v>0</v>
      </c>
      <c r="B1" s="77" t="s">
        <v>1</v>
      </c>
      <c r="C1" s="10" t="s">
        <v>2</v>
      </c>
      <c r="D1" s="11" t="s">
        <v>3</v>
      </c>
      <c r="E1" s="12" t="s">
        <v>4</v>
      </c>
      <c r="F1" s="12" t="s">
        <v>5</v>
      </c>
      <c r="G1" s="12" t="s">
        <v>6</v>
      </c>
      <c r="H1" s="12" t="s">
        <v>7</v>
      </c>
      <c r="I1" s="12" t="s">
        <v>8</v>
      </c>
      <c r="J1" s="52" t="s">
        <v>10</v>
      </c>
      <c r="K1" s="52" t="s">
        <v>11</v>
      </c>
      <c r="L1" s="52" t="s">
        <v>12</v>
      </c>
      <c r="M1" s="52" t="s">
        <v>13</v>
      </c>
      <c r="N1" s="52" t="s">
        <v>14</v>
      </c>
      <c r="O1" s="52" t="s">
        <v>15</v>
      </c>
      <c r="P1" s="52" t="s">
        <v>16</v>
      </c>
      <c r="Q1" s="13" t="s">
        <v>17</v>
      </c>
      <c r="R1" s="14" t="s">
        <v>18</v>
      </c>
      <c r="S1" s="14" t="s">
        <v>19</v>
      </c>
      <c r="T1" s="14" t="s">
        <v>20</v>
      </c>
      <c r="U1" s="14" t="s">
        <v>21</v>
      </c>
      <c r="V1" s="14" t="s">
        <v>22</v>
      </c>
      <c r="W1" s="14" t="s">
        <v>23</v>
      </c>
      <c r="X1" s="14" t="s">
        <v>24</v>
      </c>
      <c r="Y1" s="15" t="s">
        <v>25</v>
      </c>
      <c r="Z1" s="16" t="s">
        <v>9</v>
      </c>
      <c r="AA1" s="17" t="s">
        <v>26</v>
      </c>
      <c r="AB1" s="17" t="s">
        <v>27</v>
      </c>
      <c r="AC1" s="17" t="s">
        <v>28</v>
      </c>
      <c r="AD1" s="17" t="s">
        <v>29</v>
      </c>
      <c r="AE1" s="17" t="s">
        <v>30</v>
      </c>
      <c r="AF1" s="17" t="s">
        <v>31</v>
      </c>
      <c r="AG1" s="17" t="s">
        <v>32</v>
      </c>
      <c r="AH1" s="17" t="s">
        <v>33</v>
      </c>
      <c r="AI1" s="17" t="s">
        <v>34</v>
      </c>
      <c r="AJ1" s="17" t="s">
        <v>35</v>
      </c>
      <c r="AK1" s="17" t="s">
        <v>36</v>
      </c>
      <c r="AL1" s="17" t="s">
        <v>37</v>
      </c>
      <c r="AM1" s="53" t="s">
        <v>38</v>
      </c>
      <c r="AN1" s="16" t="s">
        <v>9</v>
      </c>
      <c r="AO1" s="17" t="s">
        <v>39</v>
      </c>
      <c r="AP1" s="17" t="s">
        <v>40</v>
      </c>
      <c r="AQ1" s="17" t="s">
        <v>41</v>
      </c>
      <c r="AR1" s="17" t="s">
        <v>42</v>
      </c>
      <c r="AS1" s="17" t="s">
        <v>43</v>
      </c>
      <c r="AT1" s="17" t="s">
        <v>44</v>
      </c>
      <c r="AU1" s="17" t="s">
        <v>45</v>
      </c>
      <c r="AV1" s="13" t="s">
        <v>46</v>
      </c>
      <c r="AW1" s="50" t="s">
        <v>47</v>
      </c>
      <c r="AX1" s="50" t="s">
        <v>48</v>
      </c>
      <c r="AY1" s="50" t="s">
        <v>49</v>
      </c>
      <c r="AZ1" s="50" t="s">
        <v>50</v>
      </c>
      <c r="BA1" s="50" t="s">
        <v>51</v>
      </c>
      <c r="BB1" s="50" t="s">
        <v>52</v>
      </c>
      <c r="BC1" s="50" t="s">
        <v>53</v>
      </c>
      <c r="BD1" s="50" t="s">
        <v>54</v>
      </c>
      <c r="BE1" s="50" t="s">
        <v>55</v>
      </c>
      <c r="BF1" s="50" t="s">
        <v>56</v>
      </c>
      <c r="BG1" s="22" t="s">
        <v>57</v>
      </c>
      <c r="BH1" s="23" t="s">
        <v>58</v>
      </c>
      <c r="BI1" s="18" t="s">
        <v>59</v>
      </c>
      <c r="BJ1" s="35" t="s">
        <v>61</v>
      </c>
      <c r="BK1" s="35" t="s">
        <v>62</v>
      </c>
      <c r="BL1" s="54" t="s">
        <v>1517</v>
      </c>
      <c r="BM1" s="54" t="s">
        <v>1518</v>
      </c>
      <c r="BN1" s="54" t="s">
        <v>1519</v>
      </c>
      <c r="BO1" s="54" t="s">
        <v>1520</v>
      </c>
      <c r="BP1" s="54" t="s">
        <v>1521</v>
      </c>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c r="BGM1" s="19"/>
      <c r="BGN1" s="19"/>
      <c r="BGO1" s="19"/>
      <c r="BGP1" s="19"/>
      <c r="BGQ1" s="19"/>
      <c r="BGR1" s="19"/>
      <c r="BGS1" s="19"/>
      <c r="BGT1" s="19"/>
      <c r="BGU1" s="19"/>
      <c r="BGV1" s="19"/>
      <c r="BGW1" s="19"/>
      <c r="BGX1" s="19"/>
      <c r="BGY1" s="19"/>
      <c r="BGZ1" s="19"/>
      <c r="BHA1" s="19"/>
      <c r="BHB1" s="19"/>
      <c r="BHC1" s="19"/>
      <c r="BHD1" s="19"/>
      <c r="BHE1" s="19"/>
      <c r="BHF1" s="19"/>
      <c r="BHG1" s="19"/>
      <c r="BHH1" s="19"/>
      <c r="BHI1" s="19"/>
      <c r="BHJ1" s="19"/>
      <c r="BHK1" s="19"/>
      <c r="BHL1" s="19"/>
      <c r="BHM1" s="19"/>
      <c r="BHN1" s="19"/>
      <c r="BHO1" s="19"/>
      <c r="BHP1" s="19"/>
      <c r="BHQ1" s="19"/>
      <c r="BHR1" s="19"/>
      <c r="BHS1" s="19"/>
      <c r="BHT1" s="19"/>
      <c r="BHU1" s="19"/>
      <c r="BHV1" s="19"/>
      <c r="BHW1" s="19"/>
      <c r="BHX1" s="19"/>
      <c r="BHY1" s="19"/>
      <c r="BHZ1" s="19"/>
      <c r="BIA1" s="19"/>
      <c r="BIB1" s="19"/>
      <c r="BIC1" s="19"/>
      <c r="BID1" s="19"/>
      <c r="BIE1" s="19"/>
      <c r="BIF1" s="19"/>
      <c r="BIG1" s="19"/>
      <c r="BIH1" s="19"/>
      <c r="BII1" s="19"/>
      <c r="BIJ1" s="19"/>
      <c r="BIK1" s="19"/>
      <c r="BIL1" s="19"/>
      <c r="BIM1" s="19"/>
      <c r="BIN1" s="19"/>
      <c r="BIO1" s="19"/>
      <c r="BIP1" s="19"/>
      <c r="BIQ1" s="19"/>
      <c r="BIR1" s="19"/>
      <c r="BIS1" s="19"/>
      <c r="BIT1" s="19"/>
      <c r="BIU1" s="19"/>
      <c r="BIV1" s="19"/>
      <c r="BIW1" s="19"/>
      <c r="BIX1" s="19"/>
      <c r="BIY1" s="19"/>
      <c r="BIZ1" s="19"/>
      <c r="BJA1" s="19"/>
      <c r="BJB1" s="19"/>
      <c r="BJC1" s="19"/>
      <c r="BJD1" s="19"/>
      <c r="BJE1" s="19"/>
      <c r="BJF1" s="19"/>
      <c r="BJG1" s="19"/>
      <c r="BJH1" s="19"/>
      <c r="BJI1" s="19"/>
      <c r="BJJ1" s="19"/>
      <c r="BJK1" s="19"/>
      <c r="BJL1" s="19"/>
      <c r="BJM1" s="19"/>
      <c r="BJN1" s="19"/>
      <c r="BJO1" s="19"/>
      <c r="BJP1" s="19"/>
      <c r="BJQ1" s="19"/>
      <c r="BJR1" s="19"/>
      <c r="BJS1" s="19"/>
      <c r="BJT1" s="19"/>
      <c r="BJU1" s="19"/>
      <c r="BJV1" s="19"/>
      <c r="BJW1" s="19"/>
      <c r="BJX1" s="19"/>
      <c r="BJY1" s="19"/>
      <c r="BJZ1" s="19"/>
      <c r="BKA1" s="19"/>
      <c r="BKB1" s="19"/>
      <c r="BKC1" s="19"/>
      <c r="BKD1" s="19"/>
      <c r="BKE1" s="19"/>
      <c r="BKF1" s="19"/>
      <c r="BKG1" s="19"/>
      <c r="BKH1" s="19"/>
      <c r="BKI1" s="19"/>
      <c r="BKJ1" s="19"/>
      <c r="BKK1" s="19"/>
      <c r="BKL1" s="19"/>
      <c r="BKM1" s="19"/>
      <c r="BKN1" s="19"/>
      <c r="BKO1" s="19"/>
      <c r="BKP1" s="19"/>
      <c r="BKQ1" s="19"/>
      <c r="BKR1" s="19"/>
      <c r="BKS1" s="19"/>
      <c r="BKT1" s="19"/>
      <c r="BKU1" s="19"/>
      <c r="BKV1" s="19"/>
      <c r="BKW1" s="19"/>
      <c r="BKX1" s="19"/>
      <c r="BKY1" s="19"/>
      <c r="BKZ1" s="19"/>
      <c r="BLA1" s="19"/>
      <c r="BLB1" s="19"/>
      <c r="BLC1" s="19"/>
      <c r="BLD1" s="19"/>
      <c r="BLE1" s="19"/>
      <c r="BLF1" s="19"/>
      <c r="BLG1" s="19"/>
      <c r="BLH1" s="19"/>
      <c r="BLI1" s="19"/>
      <c r="BLJ1" s="19"/>
      <c r="BLK1" s="19"/>
      <c r="BLL1" s="19"/>
      <c r="BLM1" s="19"/>
      <c r="BLN1" s="19"/>
      <c r="BLO1" s="19"/>
      <c r="BLP1" s="19"/>
      <c r="BLQ1" s="19"/>
      <c r="BLR1" s="19"/>
      <c r="BLS1" s="19"/>
      <c r="BLT1" s="19"/>
      <c r="BLU1" s="19"/>
      <c r="BLV1" s="19"/>
      <c r="BLW1" s="19"/>
      <c r="BLX1" s="19"/>
      <c r="BLY1" s="19"/>
      <c r="BLZ1" s="19"/>
      <c r="BMA1" s="19"/>
      <c r="BMB1" s="19"/>
      <c r="BMC1" s="19"/>
      <c r="BMD1" s="19"/>
      <c r="BME1" s="19"/>
      <c r="BMF1" s="19"/>
      <c r="BMG1" s="19"/>
      <c r="BMH1" s="19"/>
      <c r="BMI1" s="19"/>
      <c r="BMJ1" s="19"/>
      <c r="BMK1" s="19"/>
      <c r="BML1" s="19"/>
      <c r="BMM1" s="19"/>
      <c r="BMN1" s="19"/>
      <c r="BMO1" s="19"/>
      <c r="BMP1" s="19"/>
      <c r="BMQ1" s="19"/>
      <c r="BMR1" s="19"/>
      <c r="BMS1" s="19"/>
      <c r="BMT1" s="19"/>
      <c r="BMU1" s="19"/>
      <c r="BMV1" s="19"/>
      <c r="BMW1" s="19"/>
      <c r="BMX1" s="19"/>
      <c r="BMY1" s="19"/>
      <c r="BMZ1" s="19"/>
      <c r="BNA1" s="19"/>
      <c r="BNB1" s="19"/>
      <c r="BNC1" s="19"/>
      <c r="BND1" s="19"/>
      <c r="BNE1" s="19"/>
      <c r="BNF1" s="19"/>
      <c r="BNG1" s="19"/>
      <c r="BNH1" s="19"/>
      <c r="BNI1" s="19"/>
      <c r="BNJ1" s="19"/>
      <c r="BNK1" s="19"/>
      <c r="BNL1" s="19"/>
      <c r="BNM1" s="19"/>
      <c r="BNN1" s="19"/>
      <c r="BNO1" s="19"/>
      <c r="BNP1" s="19"/>
      <c r="BNQ1" s="19"/>
      <c r="BNR1" s="19"/>
      <c r="BNS1" s="19"/>
      <c r="BNT1" s="19"/>
      <c r="BNU1" s="19"/>
      <c r="BNV1" s="19"/>
      <c r="BNW1" s="19"/>
      <c r="BNX1" s="19"/>
      <c r="BNY1" s="19"/>
      <c r="BNZ1" s="19"/>
      <c r="BOA1" s="19"/>
      <c r="BOB1" s="19"/>
      <c r="BOC1" s="19"/>
      <c r="BOD1" s="19"/>
      <c r="BOE1" s="19"/>
      <c r="BOF1" s="19"/>
      <c r="BOG1" s="19"/>
      <c r="BOH1" s="19"/>
      <c r="BOI1" s="19"/>
      <c r="BOJ1" s="19"/>
      <c r="BOK1" s="19"/>
      <c r="BOL1" s="19"/>
      <c r="BOM1" s="19"/>
      <c r="BON1" s="19"/>
      <c r="BOO1" s="19"/>
      <c r="BOP1" s="19"/>
      <c r="BOQ1" s="19"/>
      <c r="BOR1" s="19"/>
      <c r="BOS1" s="19"/>
      <c r="BOT1" s="19"/>
      <c r="BOU1" s="19"/>
      <c r="BOV1" s="19"/>
      <c r="BOW1" s="19"/>
      <c r="BOX1" s="19"/>
      <c r="BOY1" s="19"/>
      <c r="BOZ1" s="19"/>
      <c r="BPA1" s="19"/>
      <c r="BPB1" s="19"/>
      <c r="BPC1" s="19"/>
      <c r="BPD1" s="19"/>
      <c r="BPE1" s="19"/>
      <c r="BPF1" s="19"/>
      <c r="BPG1" s="19"/>
      <c r="BPH1" s="19"/>
      <c r="BPI1" s="19"/>
      <c r="BPJ1" s="19"/>
      <c r="BPK1" s="19"/>
      <c r="BPL1" s="19"/>
      <c r="BPM1" s="19"/>
      <c r="BPN1" s="19"/>
      <c r="BPO1" s="19"/>
      <c r="BPP1" s="19"/>
      <c r="BPQ1" s="19"/>
      <c r="BPR1" s="19"/>
      <c r="BPS1" s="19"/>
      <c r="BPT1" s="19"/>
      <c r="BPU1" s="19"/>
      <c r="BPV1" s="19"/>
      <c r="BPW1" s="19"/>
      <c r="BPX1" s="19"/>
      <c r="BPY1" s="19"/>
      <c r="BPZ1" s="19"/>
      <c r="BQA1" s="19"/>
      <c r="BQB1" s="19"/>
      <c r="BQC1" s="19"/>
      <c r="BQD1" s="19"/>
      <c r="BQE1" s="19"/>
      <c r="BQF1" s="19"/>
      <c r="BQG1" s="19"/>
      <c r="BQH1" s="19"/>
      <c r="BQI1" s="19"/>
      <c r="BQJ1" s="19"/>
      <c r="BQK1" s="19"/>
      <c r="BQL1" s="19"/>
      <c r="BQM1" s="19"/>
      <c r="BQN1" s="19"/>
      <c r="BQO1" s="19"/>
      <c r="BQP1" s="19"/>
      <c r="BQQ1" s="19"/>
      <c r="BQR1" s="19"/>
      <c r="BQS1" s="19"/>
      <c r="BQT1" s="19"/>
      <c r="BQU1" s="19"/>
      <c r="BQV1" s="19"/>
      <c r="BQW1" s="19"/>
      <c r="BQX1" s="19"/>
      <c r="BQY1" s="19"/>
      <c r="BQZ1" s="19"/>
      <c r="BRA1" s="19"/>
      <c r="BRB1" s="19"/>
      <c r="BRC1" s="19"/>
      <c r="BRD1" s="19"/>
      <c r="BRE1" s="19"/>
      <c r="BRF1" s="19"/>
      <c r="BRG1" s="19"/>
      <c r="BRH1" s="19"/>
      <c r="BRI1" s="19"/>
      <c r="BRJ1" s="19"/>
      <c r="BRK1" s="19"/>
      <c r="BRL1" s="19"/>
      <c r="BRM1" s="19"/>
      <c r="BRN1" s="19"/>
      <c r="BRO1" s="19"/>
      <c r="BRP1" s="19"/>
      <c r="BRQ1" s="19"/>
      <c r="BRR1" s="19"/>
      <c r="BRS1" s="19"/>
      <c r="BRT1" s="19"/>
      <c r="BRU1" s="19"/>
      <c r="BRV1" s="19"/>
      <c r="BRW1" s="19"/>
      <c r="BRX1" s="19"/>
      <c r="BRY1" s="19"/>
      <c r="BRZ1" s="19"/>
      <c r="BSA1" s="19"/>
      <c r="BSB1" s="19"/>
      <c r="BSC1" s="19"/>
      <c r="BSD1" s="19"/>
      <c r="BSE1" s="19"/>
      <c r="BSF1" s="19"/>
      <c r="BSG1" s="19"/>
      <c r="BSH1" s="19"/>
      <c r="BSI1" s="19"/>
      <c r="BSJ1" s="19"/>
      <c r="BSK1" s="19"/>
      <c r="BSL1" s="19"/>
      <c r="BSM1" s="19"/>
      <c r="BSN1" s="19"/>
      <c r="BSO1" s="19"/>
      <c r="BSP1" s="19"/>
      <c r="BSQ1" s="19"/>
      <c r="BSR1" s="19"/>
      <c r="BSS1" s="19"/>
      <c r="BST1" s="19"/>
      <c r="BSU1" s="19"/>
      <c r="BSV1" s="19"/>
      <c r="BSW1" s="19"/>
      <c r="BSX1" s="19"/>
      <c r="BSY1" s="19"/>
      <c r="BSZ1" s="19"/>
      <c r="BTA1" s="19"/>
      <c r="BTB1" s="19"/>
      <c r="BTC1" s="19"/>
      <c r="BTD1" s="19"/>
      <c r="BTE1" s="19"/>
      <c r="BTF1" s="19"/>
      <c r="BTG1" s="19"/>
      <c r="BTH1" s="19"/>
      <c r="BTI1" s="19"/>
      <c r="BTJ1" s="19"/>
      <c r="BTK1" s="19"/>
      <c r="BTL1" s="19"/>
      <c r="BTM1" s="19"/>
      <c r="BTN1" s="19"/>
      <c r="BTO1" s="19"/>
      <c r="BTP1" s="19"/>
      <c r="BTQ1" s="19"/>
      <c r="BTR1" s="19"/>
      <c r="BTS1" s="19"/>
      <c r="BTT1" s="19"/>
      <c r="BTU1" s="19"/>
      <c r="BTV1" s="19"/>
      <c r="BTW1" s="19"/>
      <c r="BTX1" s="19"/>
      <c r="BTY1" s="19"/>
      <c r="BTZ1" s="19"/>
      <c r="BUA1" s="19"/>
      <c r="BUB1" s="19"/>
      <c r="BUC1" s="19"/>
      <c r="BUD1" s="19"/>
      <c r="BUE1" s="19"/>
      <c r="BUF1" s="19"/>
      <c r="BUG1" s="19"/>
      <c r="BUH1" s="19"/>
      <c r="BUI1" s="19"/>
      <c r="BUJ1" s="19"/>
      <c r="BUK1" s="19"/>
      <c r="BUL1" s="19"/>
      <c r="BUM1" s="19"/>
      <c r="BUN1" s="19"/>
      <c r="BUO1" s="19"/>
      <c r="BUP1" s="19"/>
      <c r="BUQ1" s="19"/>
      <c r="BUR1" s="19"/>
      <c r="BUS1" s="19"/>
      <c r="BUT1" s="19"/>
      <c r="BUU1" s="19"/>
      <c r="BUV1" s="19"/>
      <c r="BUW1" s="19"/>
      <c r="BUX1" s="19"/>
      <c r="BUY1" s="19"/>
      <c r="BUZ1" s="19"/>
      <c r="BVA1" s="19"/>
      <c r="BVB1" s="19"/>
      <c r="BVC1" s="19"/>
      <c r="BVD1" s="19"/>
      <c r="BVE1" s="19"/>
      <c r="BVF1" s="19"/>
      <c r="BVG1" s="19"/>
      <c r="BVH1" s="19"/>
      <c r="BVI1" s="19"/>
      <c r="BVJ1" s="19"/>
      <c r="BVK1" s="19"/>
      <c r="BVL1" s="19"/>
      <c r="BVM1" s="19"/>
      <c r="BVN1" s="19"/>
      <c r="BVO1" s="19"/>
      <c r="BVP1" s="19"/>
      <c r="BVQ1" s="19"/>
      <c r="BVR1" s="19"/>
      <c r="BVS1" s="19"/>
      <c r="BVT1" s="19"/>
      <c r="BVU1" s="19"/>
      <c r="BVV1" s="19"/>
      <c r="BVW1" s="19"/>
      <c r="BVX1" s="19"/>
      <c r="BVY1" s="19"/>
      <c r="BVZ1" s="19"/>
      <c r="BWA1" s="19"/>
      <c r="BWB1" s="19"/>
      <c r="BWC1" s="19"/>
      <c r="BWD1" s="19"/>
      <c r="BWE1" s="19"/>
      <c r="BWF1" s="19"/>
      <c r="BWG1" s="19"/>
      <c r="BWH1" s="19"/>
      <c r="BWI1" s="19"/>
      <c r="BWJ1" s="19"/>
      <c r="BWK1" s="19"/>
      <c r="BWL1" s="19"/>
      <c r="BWM1" s="19"/>
      <c r="BWN1" s="19"/>
      <c r="BWO1" s="19"/>
      <c r="BWP1" s="19"/>
      <c r="BWQ1" s="19"/>
      <c r="BWR1" s="19"/>
      <c r="BWS1" s="19"/>
      <c r="BWT1" s="19"/>
      <c r="BWU1" s="19"/>
      <c r="BWV1" s="19"/>
      <c r="BWW1" s="19"/>
      <c r="BWX1" s="19"/>
      <c r="BWY1" s="19"/>
      <c r="BWZ1" s="19"/>
      <c r="BXA1" s="19"/>
      <c r="BXB1" s="19"/>
      <c r="BXC1" s="19"/>
      <c r="BXD1" s="19"/>
      <c r="BXE1" s="19"/>
      <c r="BXF1" s="19"/>
      <c r="BXG1" s="19"/>
      <c r="BXH1" s="19"/>
      <c r="BXI1" s="19"/>
      <c r="BXJ1" s="19"/>
      <c r="BXK1" s="19"/>
      <c r="BXL1" s="19"/>
      <c r="BXM1" s="19"/>
      <c r="BXN1" s="19"/>
      <c r="BXO1" s="19"/>
      <c r="BXP1" s="19"/>
      <c r="BXQ1" s="19"/>
      <c r="BXR1" s="19"/>
      <c r="BXS1" s="19"/>
      <c r="BXT1" s="19"/>
      <c r="BXU1" s="19"/>
      <c r="BXV1" s="19"/>
      <c r="BXW1" s="19"/>
      <c r="BXX1" s="19"/>
      <c r="BXY1" s="19"/>
      <c r="BXZ1" s="19"/>
      <c r="BYA1" s="19"/>
      <c r="BYB1" s="19"/>
      <c r="BYC1" s="19"/>
      <c r="BYD1" s="19"/>
      <c r="BYE1" s="19"/>
      <c r="BYF1" s="19"/>
      <c r="BYG1" s="19"/>
      <c r="BYH1" s="19"/>
      <c r="BYI1" s="19"/>
      <c r="BYJ1" s="19"/>
      <c r="BYK1" s="19"/>
      <c r="BYL1" s="19"/>
      <c r="BYM1" s="19"/>
      <c r="BYN1" s="19"/>
      <c r="BYO1" s="19"/>
      <c r="BYP1" s="19"/>
      <c r="BYQ1" s="19"/>
      <c r="BYR1" s="19"/>
      <c r="BYS1" s="19"/>
      <c r="BYT1" s="19"/>
      <c r="BYU1" s="19"/>
      <c r="BYV1" s="19"/>
      <c r="BYW1" s="19"/>
      <c r="BYX1" s="19"/>
      <c r="BYY1" s="19"/>
      <c r="BYZ1" s="19"/>
      <c r="BZA1" s="19"/>
      <c r="BZB1" s="19"/>
      <c r="BZC1" s="19"/>
      <c r="BZD1" s="19"/>
      <c r="BZE1" s="19"/>
      <c r="BZF1" s="19"/>
      <c r="BZG1" s="19"/>
      <c r="BZH1" s="19"/>
      <c r="BZI1" s="19"/>
      <c r="BZJ1" s="19"/>
      <c r="BZK1" s="19"/>
      <c r="BZL1" s="19"/>
      <c r="BZM1" s="19"/>
      <c r="BZN1" s="19"/>
      <c r="BZO1" s="19"/>
      <c r="BZP1" s="19"/>
      <c r="BZQ1" s="19"/>
      <c r="BZR1" s="19"/>
      <c r="BZS1" s="19"/>
      <c r="BZT1" s="19"/>
      <c r="BZU1" s="19"/>
      <c r="BZV1" s="19"/>
      <c r="BZW1" s="19"/>
      <c r="BZX1" s="19"/>
      <c r="BZY1" s="19"/>
      <c r="BZZ1" s="19"/>
      <c r="CAA1" s="19"/>
      <c r="CAB1" s="19"/>
      <c r="CAC1" s="19"/>
      <c r="CAD1" s="19"/>
      <c r="CAE1" s="19"/>
      <c r="CAF1" s="19"/>
      <c r="CAG1" s="19"/>
      <c r="CAH1" s="19"/>
      <c r="CAI1" s="19"/>
      <c r="CAJ1" s="19"/>
      <c r="CAK1" s="19"/>
      <c r="CAL1" s="19"/>
      <c r="CAM1" s="19"/>
      <c r="CAN1" s="19"/>
      <c r="CAO1" s="19"/>
      <c r="CAP1" s="19"/>
      <c r="CAQ1" s="19"/>
      <c r="CAR1" s="19"/>
      <c r="CAS1" s="19"/>
      <c r="CAT1" s="19"/>
      <c r="CAU1" s="19"/>
      <c r="CAV1" s="19"/>
      <c r="CAW1" s="19"/>
      <c r="CAX1" s="19"/>
      <c r="CAY1" s="19"/>
      <c r="CAZ1" s="19"/>
      <c r="CBA1" s="19"/>
      <c r="CBB1" s="19"/>
      <c r="CBC1" s="19"/>
      <c r="CBD1" s="19"/>
      <c r="CBE1" s="19"/>
      <c r="CBF1" s="19"/>
      <c r="CBG1" s="19"/>
      <c r="CBH1" s="19"/>
      <c r="CBI1" s="19"/>
      <c r="CBJ1" s="19"/>
      <c r="CBK1" s="19"/>
      <c r="CBL1" s="19"/>
      <c r="CBM1" s="19"/>
      <c r="CBN1" s="19"/>
      <c r="CBO1" s="19"/>
      <c r="CBP1" s="19"/>
      <c r="CBQ1" s="19"/>
      <c r="CBR1" s="19"/>
      <c r="CBS1" s="19"/>
      <c r="CBT1" s="19"/>
      <c r="CBU1" s="19"/>
      <c r="CBV1" s="19"/>
      <c r="CBW1" s="19"/>
      <c r="CBX1" s="19"/>
      <c r="CBY1" s="19"/>
      <c r="CBZ1" s="19"/>
      <c r="CCA1" s="19"/>
      <c r="CCB1" s="19"/>
      <c r="CCC1" s="19"/>
      <c r="CCD1" s="19"/>
      <c r="CCE1" s="19"/>
      <c r="CCF1" s="19"/>
      <c r="CCG1" s="19"/>
      <c r="CCH1" s="19"/>
      <c r="CCI1" s="19"/>
      <c r="CCJ1" s="19"/>
      <c r="CCK1" s="19"/>
      <c r="CCL1" s="19"/>
      <c r="CCM1" s="19"/>
      <c r="CCN1" s="19"/>
      <c r="CCO1" s="19"/>
      <c r="CCP1" s="19"/>
      <c r="CCQ1" s="19"/>
      <c r="CCR1" s="19"/>
      <c r="CCS1" s="19"/>
      <c r="CCT1" s="19"/>
      <c r="CCU1" s="19"/>
      <c r="CCV1" s="19"/>
      <c r="CCW1" s="19"/>
      <c r="CCX1" s="19"/>
      <c r="CCY1" s="19"/>
      <c r="CCZ1" s="19"/>
      <c r="CDA1" s="19"/>
      <c r="CDB1" s="19"/>
      <c r="CDC1" s="19"/>
      <c r="CDD1" s="19"/>
      <c r="CDE1" s="19"/>
      <c r="CDF1" s="19"/>
      <c r="CDG1" s="19"/>
      <c r="CDH1" s="19"/>
      <c r="CDI1" s="19"/>
      <c r="CDJ1" s="19"/>
      <c r="CDK1" s="19"/>
      <c r="CDL1" s="19"/>
      <c r="CDM1" s="19"/>
      <c r="CDN1" s="19"/>
      <c r="CDO1" s="19"/>
      <c r="CDP1" s="19"/>
      <c r="CDQ1" s="19"/>
      <c r="CDR1" s="19"/>
      <c r="CDS1" s="19"/>
      <c r="CDT1" s="19"/>
      <c r="CDU1" s="19"/>
      <c r="CDV1" s="19"/>
      <c r="CDW1" s="19"/>
      <c r="CDX1" s="19"/>
      <c r="CDY1" s="19"/>
      <c r="CDZ1" s="19"/>
      <c r="CEA1" s="19"/>
      <c r="CEB1" s="19"/>
      <c r="CEC1" s="19"/>
      <c r="CED1" s="19"/>
      <c r="CEE1" s="19"/>
      <c r="CEF1" s="19"/>
      <c r="CEG1" s="19"/>
      <c r="CEH1" s="19"/>
      <c r="CEI1" s="19"/>
      <c r="CEJ1" s="19"/>
      <c r="CEK1" s="19"/>
      <c r="CEL1" s="19"/>
      <c r="CEM1" s="19"/>
      <c r="CEN1" s="19"/>
      <c r="CEO1" s="19"/>
      <c r="CEP1" s="19"/>
      <c r="CEQ1" s="19"/>
      <c r="CER1" s="19"/>
      <c r="CES1" s="19"/>
      <c r="CET1" s="19"/>
      <c r="CEU1" s="19"/>
      <c r="CEV1" s="19"/>
      <c r="CEW1" s="19"/>
      <c r="CEX1" s="19"/>
      <c r="CEY1" s="19"/>
      <c r="CEZ1" s="19"/>
      <c r="CFA1" s="19"/>
      <c r="CFB1" s="19"/>
      <c r="CFC1" s="19"/>
      <c r="CFD1" s="19"/>
      <c r="CFE1" s="19"/>
      <c r="CFF1" s="19"/>
      <c r="CFG1" s="19"/>
      <c r="CFH1" s="19"/>
      <c r="CFI1" s="19"/>
      <c r="CFJ1" s="19"/>
      <c r="CFK1" s="19"/>
      <c r="CFL1" s="19"/>
      <c r="CFM1" s="19"/>
      <c r="CFN1" s="19"/>
      <c r="CFO1" s="19"/>
      <c r="CFP1" s="19"/>
      <c r="CFQ1" s="19"/>
      <c r="CFR1" s="19"/>
      <c r="CFS1" s="19"/>
      <c r="CFT1" s="19"/>
      <c r="CFU1" s="19"/>
      <c r="CFV1" s="19"/>
      <c r="CFW1" s="19"/>
      <c r="CFX1" s="19"/>
      <c r="CFY1" s="19"/>
      <c r="CFZ1" s="19"/>
      <c r="CGA1" s="19"/>
      <c r="CGB1" s="19"/>
      <c r="CGC1" s="19"/>
      <c r="CGD1" s="19"/>
      <c r="CGE1" s="19"/>
      <c r="CGF1" s="19"/>
      <c r="CGG1" s="19"/>
      <c r="CGH1" s="19"/>
      <c r="CGI1" s="19"/>
      <c r="CGJ1" s="19"/>
      <c r="CGK1" s="19"/>
      <c r="CGL1" s="19"/>
      <c r="CGM1" s="19"/>
      <c r="CGN1" s="19"/>
      <c r="CGO1" s="19"/>
      <c r="CGP1" s="19"/>
      <c r="CGQ1" s="19"/>
      <c r="CGR1" s="19"/>
      <c r="CGS1" s="19"/>
      <c r="CGT1" s="19"/>
      <c r="CGU1" s="19"/>
      <c r="CGV1" s="19"/>
      <c r="CGW1" s="19"/>
      <c r="CGX1" s="19"/>
      <c r="CGY1" s="19"/>
      <c r="CGZ1" s="19"/>
      <c r="CHA1" s="19"/>
      <c r="CHB1" s="19"/>
      <c r="CHC1" s="19"/>
      <c r="CHD1" s="19"/>
      <c r="CHE1" s="19"/>
      <c r="CHF1" s="19"/>
      <c r="CHG1" s="19"/>
      <c r="CHH1" s="19"/>
      <c r="CHI1" s="19"/>
      <c r="CHJ1" s="19"/>
      <c r="CHK1" s="19"/>
      <c r="CHL1" s="19"/>
      <c r="CHM1" s="19"/>
      <c r="CHN1" s="19"/>
      <c r="CHO1" s="19"/>
      <c r="CHP1" s="19"/>
      <c r="CHQ1" s="19"/>
      <c r="CHR1" s="19"/>
      <c r="CHS1" s="19"/>
      <c r="CHT1" s="19"/>
      <c r="CHU1" s="19"/>
      <c r="CHV1" s="19"/>
      <c r="CHW1" s="19"/>
      <c r="CHX1" s="19"/>
      <c r="CHY1" s="19"/>
      <c r="CHZ1" s="19"/>
      <c r="CIA1" s="19"/>
      <c r="CIB1" s="19"/>
      <c r="CIC1" s="19"/>
      <c r="CID1" s="19"/>
      <c r="CIE1" s="19"/>
      <c r="CIF1" s="19"/>
      <c r="CIG1" s="19"/>
      <c r="CIH1" s="19"/>
      <c r="CII1" s="19"/>
      <c r="CIJ1" s="19"/>
      <c r="CIK1" s="19"/>
      <c r="CIL1" s="19"/>
      <c r="CIM1" s="19"/>
      <c r="CIN1" s="19"/>
      <c r="CIO1" s="19"/>
      <c r="CIP1" s="19"/>
      <c r="CIQ1" s="19"/>
      <c r="CIR1" s="19"/>
      <c r="CIS1" s="19"/>
      <c r="CIT1" s="19"/>
      <c r="CIU1" s="19"/>
      <c r="CIV1" s="19"/>
      <c r="CIW1" s="19"/>
      <c r="CIX1" s="19"/>
      <c r="CIY1" s="19"/>
      <c r="CIZ1" s="19"/>
      <c r="CJA1" s="19"/>
      <c r="CJB1" s="19"/>
      <c r="CJC1" s="19"/>
      <c r="CJD1" s="19"/>
      <c r="CJE1" s="19"/>
      <c r="CJF1" s="19"/>
      <c r="CJG1" s="19"/>
      <c r="CJH1" s="19"/>
      <c r="CJI1" s="19"/>
      <c r="CJJ1" s="19"/>
      <c r="CJK1" s="19"/>
      <c r="CJL1" s="19"/>
      <c r="CJM1" s="19"/>
      <c r="CJN1" s="19"/>
      <c r="CJO1" s="19"/>
      <c r="CJP1" s="19"/>
      <c r="CJQ1" s="19"/>
      <c r="CJR1" s="19"/>
      <c r="CJS1" s="19"/>
      <c r="CJT1" s="19"/>
      <c r="CJU1" s="19"/>
      <c r="CJV1" s="19"/>
      <c r="CJW1" s="19"/>
      <c r="CJX1" s="19"/>
      <c r="CJY1" s="19"/>
      <c r="CJZ1" s="19"/>
      <c r="CKA1" s="19"/>
      <c r="CKB1" s="19"/>
      <c r="CKC1" s="19"/>
      <c r="CKD1" s="19"/>
      <c r="CKE1" s="19"/>
      <c r="CKF1" s="19"/>
      <c r="CKG1" s="19"/>
      <c r="CKH1" s="19"/>
      <c r="CKI1" s="19"/>
      <c r="CKJ1" s="19"/>
      <c r="CKK1" s="19"/>
      <c r="CKL1" s="19"/>
      <c r="CKM1" s="19"/>
      <c r="CKN1" s="19"/>
      <c r="CKO1" s="19"/>
      <c r="CKP1" s="19"/>
      <c r="CKQ1" s="19"/>
      <c r="CKR1" s="19"/>
      <c r="CKS1" s="19"/>
      <c r="CKT1" s="19"/>
      <c r="CKU1" s="19"/>
      <c r="CKV1" s="19"/>
      <c r="CKW1" s="19"/>
      <c r="CKX1" s="19"/>
      <c r="CKY1" s="19"/>
      <c r="CKZ1" s="19"/>
      <c r="CLA1" s="19"/>
      <c r="CLB1" s="19"/>
      <c r="CLC1" s="19"/>
      <c r="CLD1" s="19"/>
      <c r="CLE1" s="19"/>
      <c r="CLF1" s="19"/>
      <c r="CLG1" s="19"/>
      <c r="CLH1" s="19"/>
      <c r="CLI1" s="19"/>
      <c r="CLJ1" s="19"/>
      <c r="CLK1" s="19"/>
      <c r="CLL1" s="19"/>
      <c r="CLM1" s="19"/>
      <c r="CLN1" s="19"/>
      <c r="CLO1" s="19"/>
      <c r="CLP1" s="19"/>
      <c r="CLQ1" s="19"/>
      <c r="CLR1" s="19"/>
      <c r="CLS1" s="19"/>
      <c r="CLT1" s="19"/>
      <c r="CLU1" s="19"/>
      <c r="CLV1" s="19"/>
      <c r="CLW1" s="19"/>
      <c r="CLX1" s="19"/>
      <c r="CLY1" s="19"/>
      <c r="CLZ1" s="19"/>
      <c r="CMA1" s="19"/>
      <c r="CMB1" s="19"/>
      <c r="CMC1" s="19"/>
      <c r="CMD1" s="19"/>
      <c r="CME1" s="19"/>
      <c r="CMF1" s="19"/>
      <c r="CMG1" s="19"/>
      <c r="CMH1" s="19"/>
      <c r="CMI1" s="19"/>
      <c r="CMJ1" s="19"/>
      <c r="CMK1" s="19"/>
      <c r="CML1" s="19"/>
      <c r="CMM1" s="19"/>
      <c r="CMN1" s="19"/>
      <c r="CMO1" s="19"/>
      <c r="CMP1" s="19"/>
      <c r="CMQ1" s="19"/>
      <c r="CMR1" s="19"/>
      <c r="CMS1" s="19"/>
      <c r="CMT1" s="19"/>
      <c r="CMU1" s="19"/>
      <c r="CMV1" s="19"/>
      <c r="CMW1" s="19"/>
      <c r="CMX1" s="19"/>
      <c r="CMY1" s="19"/>
      <c r="CMZ1" s="19"/>
      <c r="CNA1" s="19"/>
      <c r="CNB1" s="19"/>
      <c r="CNC1" s="19"/>
      <c r="CND1" s="19"/>
      <c r="CNE1" s="19"/>
      <c r="CNF1" s="19"/>
      <c r="CNG1" s="19"/>
      <c r="CNH1" s="19"/>
      <c r="CNI1" s="19"/>
      <c r="CNJ1" s="19"/>
      <c r="CNK1" s="19"/>
      <c r="CNL1" s="19"/>
      <c r="CNM1" s="19"/>
      <c r="CNN1" s="19"/>
      <c r="CNO1" s="19"/>
      <c r="CNP1" s="19"/>
      <c r="CNQ1" s="19"/>
      <c r="CNR1" s="19"/>
      <c r="CNS1" s="19"/>
      <c r="CNT1" s="19"/>
      <c r="CNU1" s="19"/>
      <c r="CNV1" s="19"/>
      <c r="CNW1" s="19"/>
      <c r="CNX1" s="19"/>
      <c r="CNY1" s="19"/>
      <c r="CNZ1" s="19"/>
      <c r="COA1" s="19"/>
      <c r="COB1" s="19"/>
      <c r="COC1" s="19"/>
      <c r="COD1" s="19"/>
      <c r="COE1" s="19"/>
      <c r="COF1" s="19"/>
      <c r="COG1" s="19"/>
      <c r="COH1" s="19"/>
      <c r="COI1" s="19"/>
      <c r="COJ1" s="19"/>
      <c r="COK1" s="19"/>
      <c r="COL1" s="19"/>
      <c r="COM1" s="19"/>
      <c r="CON1" s="19"/>
      <c r="COO1" s="19"/>
      <c r="COP1" s="19"/>
      <c r="COQ1" s="19"/>
      <c r="COR1" s="19"/>
      <c r="COS1" s="19"/>
      <c r="COT1" s="19"/>
      <c r="COU1" s="19"/>
      <c r="COV1" s="19"/>
      <c r="COW1" s="19"/>
      <c r="COX1" s="19"/>
      <c r="COY1" s="19"/>
      <c r="COZ1" s="19"/>
      <c r="CPA1" s="19"/>
      <c r="CPB1" s="19"/>
      <c r="CPC1" s="19"/>
      <c r="CPD1" s="19"/>
      <c r="CPE1" s="19"/>
      <c r="CPF1" s="19"/>
      <c r="CPG1" s="19"/>
      <c r="CPH1" s="19"/>
      <c r="CPI1" s="19"/>
      <c r="CPJ1" s="19"/>
      <c r="CPK1" s="19"/>
      <c r="CPL1" s="19"/>
      <c r="CPM1" s="19"/>
      <c r="CPN1" s="19"/>
      <c r="CPO1" s="19"/>
      <c r="CPP1" s="19"/>
      <c r="CPQ1" s="19"/>
      <c r="CPR1" s="19"/>
      <c r="CPS1" s="19"/>
      <c r="CPT1" s="19"/>
      <c r="CPU1" s="19"/>
      <c r="CPV1" s="19"/>
      <c r="CPW1" s="19"/>
      <c r="CPX1" s="19"/>
      <c r="CPY1" s="19"/>
      <c r="CPZ1" s="19"/>
      <c r="CQA1" s="19"/>
      <c r="CQB1" s="19"/>
      <c r="CQC1" s="19"/>
      <c r="CQD1" s="19"/>
      <c r="CQE1" s="19"/>
      <c r="CQF1" s="19"/>
      <c r="CQG1" s="19"/>
      <c r="CQH1" s="19"/>
      <c r="CQI1" s="19"/>
      <c r="CQJ1" s="19"/>
      <c r="CQK1" s="19"/>
      <c r="CQL1" s="19"/>
      <c r="CQM1" s="19"/>
      <c r="CQN1" s="19"/>
      <c r="CQO1" s="19"/>
      <c r="CQP1" s="19"/>
      <c r="CQQ1" s="19"/>
      <c r="CQR1" s="19"/>
      <c r="CQS1" s="19"/>
      <c r="CQT1" s="19"/>
      <c r="CQU1" s="19"/>
      <c r="CQV1" s="19"/>
      <c r="CQW1" s="19"/>
      <c r="CQX1" s="19"/>
      <c r="CQY1" s="19"/>
      <c r="CQZ1" s="19"/>
      <c r="CRA1" s="19"/>
      <c r="CRB1" s="19"/>
      <c r="CRC1" s="19"/>
      <c r="CRD1" s="19"/>
      <c r="CRE1" s="19"/>
      <c r="CRF1" s="19"/>
      <c r="CRG1" s="19"/>
      <c r="CRH1" s="19"/>
      <c r="CRI1" s="19"/>
      <c r="CRJ1" s="19"/>
      <c r="CRK1" s="19"/>
      <c r="CRL1" s="19"/>
      <c r="CRM1" s="19"/>
      <c r="CRN1" s="19"/>
      <c r="CRO1" s="19"/>
      <c r="CRP1" s="19"/>
      <c r="CRQ1" s="19"/>
      <c r="CRR1" s="19"/>
      <c r="CRS1" s="19"/>
      <c r="CRT1" s="19"/>
      <c r="CRU1" s="19"/>
      <c r="CRV1" s="19"/>
      <c r="CRW1" s="19"/>
      <c r="CRX1" s="19"/>
      <c r="CRY1" s="19"/>
      <c r="CRZ1" s="19"/>
      <c r="CSA1" s="19"/>
      <c r="CSB1" s="19"/>
      <c r="CSC1" s="19"/>
      <c r="CSD1" s="19"/>
      <c r="CSE1" s="19"/>
      <c r="CSF1" s="19"/>
      <c r="CSG1" s="19"/>
      <c r="CSH1" s="19"/>
      <c r="CSI1" s="19"/>
      <c r="CSJ1" s="19"/>
      <c r="CSK1" s="19"/>
      <c r="CSL1" s="19"/>
      <c r="CSM1" s="19"/>
      <c r="CSN1" s="19"/>
      <c r="CSO1" s="19"/>
      <c r="CSP1" s="19"/>
      <c r="CSQ1" s="19"/>
      <c r="CSR1" s="19"/>
      <c r="CSS1" s="19"/>
      <c r="CST1" s="19"/>
      <c r="CSU1" s="19"/>
      <c r="CSV1" s="19"/>
      <c r="CSW1" s="19"/>
      <c r="CSX1" s="19"/>
      <c r="CSY1" s="19"/>
      <c r="CSZ1" s="19"/>
      <c r="CTA1" s="19"/>
      <c r="CTB1" s="19"/>
      <c r="CTC1" s="19"/>
      <c r="CTD1" s="19"/>
      <c r="CTE1" s="19"/>
      <c r="CTF1" s="19"/>
      <c r="CTG1" s="19"/>
      <c r="CTH1" s="19"/>
      <c r="CTI1" s="19"/>
      <c r="CTJ1" s="19"/>
      <c r="CTK1" s="19"/>
      <c r="CTL1" s="19"/>
      <c r="CTM1" s="19"/>
      <c r="CTN1" s="19"/>
      <c r="CTO1" s="19"/>
      <c r="CTP1" s="19"/>
      <c r="CTQ1" s="19"/>
      <c r="CTR1" s="19"/>
      <c r="CTS1" s="19"/>
      <c r="CTT1" s="19"/>
      <c r="CTU1" s="19"/>
      <c r="CTV1" s="19"/>
      <c r="CTW1" s="19"/>
      <c r="CTX1" s="19"/>
      <c r="CTY1" s="19"/>
      <c r="CTZ1" s="19"/>
      <c r="CUA1" s="19"/>
      <c r="CUB1" s="19"/>
      <c r="CUC1" s="19"/>
      <c r="CUD1" s="19"/>
      <c r="CUE1" s="19"/>
      <c r="CUF1" s="19"/>
      <c r="CUG1" s="19"/>
      <c r="CUH1" s="19"/>
      <c r="CUI1" s="19"/>
      <c r="CUJ1" s="19"/>
      <c r="CUK1" s="19"/>
      <c r="CUL1" s="19"/>
      <c r="CUM1" s="19"/>
      <c r="CUN1" s="19"/>
      <c r="CUO1" s="19"/>
      <c r="CUP1" s="19"/>
      <c r="CUQ1" s="19"/>
      <c r="CUR1" s="19"/>
      <c r="CUS1" s="19"/>
      <c r="CUT1" s="19"/>
      <c r="CUU1" s="19"/>
      <c r="CUV1" s="19"/>
      <c r="CUW1" s="19"/>
      <c r="CUX1" s="19"/>
      <c r="CUY1" s="19"/>
      <c r="CUZ1" s="19"/>
      <c r="CVA1" s="19"/>
      <c r="CVB1" s="19"/>
      <c r="CVC1" s="19"/>
      <c r="CVD1" s="19"/>
      <c r="CVE1" s="19"/>
      <c r="CVF1" s="19"/>
      <c r="CVG1" s="19"/>
      <c r="CVH1" s="19"/>
      <c r="CVI1" s="19"/>
      <c r="CVJ1" s="19"/>
      <c r="CVK1" s="19"/>
      <c r="CVL1" s="19"/>
      <c r="CVM1" s="19"/>
      <c r="CVN1" s="19"/>
      <c r="CVO1" s="19"/>
      <c r="CVP1" s="19"/>
      <c r="CVQ1" s="19"/>
      <c r="CVR1" s="19"/>
      <c r="CVS1" s="19"/>
      <c r="CVT1" s="19"/>
      <c r="CVU1" s="19"/>
      <c r="CVV1" s="19"/>
      <c r="CVW1" s="19"/>
      <c r="CVX1" s="19"/>
      <c r="CVY1" s="19"/>
      <c r="CVZ1" s="19"/>
      <c r="CWA1" s="19"/>
      <c r="CWB1" s="19"/>
      <c r="CWC1" s="19"/>
      <c r="CWD1" s="19"/>
      <c r="CWE1" s="19"/>
      <c r="CWF1" s="19"/>
      <c r="CWG1" s="19"/>
      <c r="CWH1" s="19"/>
      <c r="CWI1" s="19"/>
      <c r="CWJ1" s="19"/>
      <c r="CWK1" s="19"/>
      <c r="CWL1" s="19"/>
      <c r="CWM1" s="19"/>
      <c r="CWN1" s="19"/>
      <c r="CWO1" s="19"/>
      <c r="CWP1" s="19"/>
      <c r="CWQ1" s="19"/>
      <c r="CWR1" s="19"/>
      <c r="CWS1" s="19"/>
      <c r="CWT1" s="19"/>
      <c r="CWU1" s="19"/>
      <c r="CWV1" s="19"/>
      <c r="CWW1" s="19"/>
      <c r="CWX1" s="19"/>
      <c r="CWY1" s="19"/>
      <c r="CWZ1" s="19"/>
      <c r="CXA1" s="19"/>
      <c r="CXB1" s="19"/>
      <c r="CXC1" s="19"/>
      <c r="CXD1" s="19"/>
      <c r="CXE1" s="19"/>
      <c r="CXF1" s="19"/>
      <c r="CXG1" s="19"/>
      <c r="CXH1" s="19"/>
      <c r="CXI1" s="19"/>
      <c r="CXJ1" s="19"/>
      <c r="CXK1" s="19"/>
      <c r="CXL1" s="19"/>
      <c r="CXM1" s="19"/>
      <c r="CXN1" s="19"/>
      <c r="CXO1" s="19"/>
      <c r="CXP1" s="19"/>
      <c r="CXQ1" s="19"/>
      <c r="CXR1" s="19"/>
      <c r="CXS1" s="19"/>
      <c r="CXT1" s="19"/>
      <c r="CXU1" s="19"/>
      <c r="CXV1" s="19"/>
      <c r="CXW1" s="19"/>
      <c r="CXX1" s="19"/>
      <c r="CXY1" s="19"/>
      <c r="CXZ1" s="19"/>
      <c r="CYA1" s="19"/>
      <c r="CYB1" s="19"/>
      <c r="CYC1" s="19"/>
      <c r="CYD1" s="19"/>
      <c r="CYE1" s="19"/>
      <c r="CYF1" s="19"/>
      <c r="CYG1" s="19"/>
      <c r="CYH1" s="19"/>
      <c r="CYI1" s="19"/>
      <c r="CYJ1" s="19"/>
      <c r="CYK1" s="19"/>
      <c r="CYL1" s="19"/>
      <c r="CYM1" s="19"/>
      <c r="CYN1" s="19"/>
      <c r="CYO1" s="19"/>
      <c r="CYP1" s="19"/>
      <c r="CYQ1" s="19"/>
      <c r="CYR1" s="19"/>
      <c r="CYS1" s="19"/>
      <c r="CYT1" s="19"/>
      <c r="CYU1" s="19"/>
      <c r="CYV1" s="19"/>
      <c r="CYW1" s="19"/>
      <c r="CYX1" s="19"/>
      <c r="CYY1" s="19"/>
      <c r="CYZ1" s="19"/>
      <c r="CZA1" s="19"/>
      <c r="CZB1" s="19"/>
      <c r="CZC1" s="19"/>
      <c r="CZD1" s="19"/>
      <c r="CZE1" s="19"/>
      <c r="CZF1" s="19"/>
      <c r="CZG1" s="19"/>
      <c r="CZH1" s="19"/>
      <c r="CZI1" s="19"/>
      <c r="CZJ1" s="19"/>
      <c r="CZK1" s="19"/>
      <c r="CZL1" s="19"/>
      <c r="CZM1" s="19"/>
      <c r="CZN1" s="19"/>
      <c r="CZO1" s="19"/>
      <c r="CZP1" s="19"/>
      <c r="CZQ1" s="19"/>
      <c r="CZR1" s="19"/>
      <c r="CZS1" s="19"/>
      <c r="CZT1" s="19"/>
      <c r="CZU1" s="19"/>
      <c r="CZV1" s="19"/>
      <c r="CZW1" s="19"/>
      <c r="CZX1" s="19"/>
      <c r="CZY1" s="19"/>
      <c r="CZZ1" s="19"/>
      <c r="DAA1" s="19"/>
      <c r="DAB1" s="19"/>
      <c r="DAC1" s="19"/>
      <c r="DAD1" s="19"/>
      <c r="DAE1" s="19"/>
      <c r="DAF1" s="19"/>
      <c r="DAG1" s="19"/>
      <c r="DAH1" s="19"/>
      <c r="DAI1" s="19"/>
      <c r="DAJ1" s="19"/>
      <c r="DAK1" s="19"/>
      <c r="DAL1" s="19"/>
      <c r="DAM1" s="19"/>
      <c r="DAN1" s="19"/>
      <c r="DAO1" s="19"/>
      <c r="DAP1" s="19"/>
      <c r="DAQ1" s="19"/>
      <c r="DAR1" s="19"/>
      <c r="DAS1" s="19"/>
      <c r="DAT1" s="19"/>
      <c r="DAU1" s="19"/>
      <c r="DAV1" s="19"/>
      <c r="DAW1" s="19"/>
      <c r="DAX1" s="19"/>
      <c r="DAY1" s="19"/>
      <c r="DAZ1" s="19"/>
      <c r="DBA1" s="19"/>
      <c r="DBB1" s="19"/>
      <c r="DBC1" s="19"/>
      <c r="DBD1" s="19"/>
      <c r="DBE1" s="19"/>
      <c r="DBF1" s="19"/>
      <c r="DBG1" s="19"/>
      <c r="DBH1" s="19"/>
      <c r="DBI1" s="19"/>
      <c r="DBJ1" s="19"/>
      <c r="DBK1" s="19"/>
      <c r="DBL1" s="19"/>
      <c r="DBM1" s="19"/>
      <c r="DBN1" s="19"/>
      <c r="DBO1" s="19"/>
      <c r="DBP1" s="19"/>
      <c r="DBQ1" s="19"/>
      <c r="DBR1" s="19"/>
      <c r="DBS1" s="19"/>
      <c r="DBT1" s="19"/>
      <c r="DBU1" s="19"/>
      <c r="DBV1" s="19"/>
      <c r="DBW1" s="19"/>
      <c r="DBX1" s="19"/>
      <c r="DBY1" s="19"/>
      <c r="DBZ1" s="19"/>
      <c r="DCA1" s="19"/>
      <c r="DCB1" s="19"/>
      <c r="DCC1" s="19"/>
      <c r="DCD1" s="19"/>
      <c r="DCE1" s="19"/>
      <c r="DCF1" s="19"/>
      <c r="DCG1" s="19"/>
      <c r="DCH1" s="19"/>
      <c r="DCI1" s="19"/>
      <c r="DCJ1" s="19"/>
      <c r="DCK1" s="19"/>
      <c r="DCL1" s="19"/>
      <c r="DCM1" s="19"/>
      <c r="DCN1" s="19"/>
      <c r="DCO1" s="19"/>
      <c r="DCP1" s="19"/>
      <c r="DCQ1" s="19"/>
      <c r="DCR1" s="19"/>
      <c r="DCS1" s="19"/>
      <c r="DCT1" s="19"/>
      <c r="DCU1" s="19"/>
      <c r="DCV1" s="19"/>
      <c r="DCW1" s="19"/>
      <c r="DCX1" s="19"/>
      <c r="DCY1" s="19"/>
      <c r="DCZ1" s="19"/>
      <c r="DDA1" s="19"/>
      <c r="DDB1" s="19"/>
      <c r="DDC1" s="19"/>
      <c r="DDD1" s="19"/>
      <c r="DDE1" s="19"/>
      <c r="DDF1" s="19"/>
      <c r="DDG1" s="19"/>
      <c r="DDH1" s="19"/>
      <c r="DDI1" s="19"/>
      <c r="DDJ1" s="19"/>
      <c r="DDK1" s="19"/>
      <c r="DDL1" s="19"/>
      <c r="DDM1" s="19"/>
      <c r="DDN1" s="19"/>
      <c r="DDO1" s="19"/>
      <c r="DDP1" s="19"/>
      <c r="DDQ1" s="19"/>
      <c r="DDR1" s="19"/>
      <c r="DDS1" s="19"/>
      <c r="DDT1" s="19"/>
      <c r="DDU1" s="19"/>
      <c r="DDV1" s="19"/>
      <c r="DDW1" s="19"/>
      <c r="DDX1" s="19"/>
      <c r="DDY1" s="19"/>
      <c r="DDZ1" s="19"/>
      <c r="DEA1" s="19"/>
      <c r="DEB1" s="19"/>
      <c r="DEC1" s="19"/>
      <c r="DED1" s="19"/>
      <c r="DEE1" s="19"/>
      <c r="DEF1" s="19"/>
      <c r="DEG1" s="19"/>
      <c r="DEH1" s="19"/>
      <c r="DEI1" s="19"/>
      <c r="DEJ1" s="19"/>
      <c r="DEK1" s="19"/>
      <c r="DEL1" s="19"/>
      <c r="DEM1" s="19"/>
      <c r="DEN1" s="19"/>
      <c r="DEO1" s="19"/>
      <c r="DEP1" s="19"/>
      <c r="DEQ1" s="19"/>
      <c r="DER1" s="19"/>
      <c r="DES1" s="19"/>
      <c r="DET1" s="19"/>
      <c r="DEU1" s="19"/>
      <c r="DEV1" s="19"/>
      <c r="DEW1" s="19"/>
      <c r="DEX1" s="19"/>
      <c r="DEY1" s="19"/>
      <c r="DEZ1" s="19"/>
      <c r="DFA1" s="19"/>
      <c r="DFB1" s="19"/>
      <c r="DFC1" s="19"/>
      <c r="DFD1" s="19"/>
      <c r="DFE1" s="19"/>
      <c r="DFF1" s="19"/>
      <c r="DFG1" s="19"/>
      <c r="DFH1" s="19"/>
      <c r="DFI1" s="19"/>
      <c r="DFJ1" s="19"/>
      <c r="DFK1" s="19"/>
      <c r="DFL1" s="19"/>
      <c r="DFM1" s="19"/>
      <c r="DFN1" s="19"/>
      <c r="DFO1" s="19"/>
      <c r="DFP1" s="19"/>
      <c r="DFQ1" s="19"/>
      <c r="DFR1" s="19"/>
      <c r="DFS1" s="19"/>
      <c r="DFT1" s="19"/>
      <c r="DFU1" s="19"/>
      <c r="DFV1" s="19"/>
      <c r="DFW1" s="19"/>
      <c r="DFX1" s="19"/>
      <c r="DFY1" s="19"/>
      <c r="DFZ1" s="19"/>
      <c r="DGA1" s="19"/>
      <c r="DGB1" s="19"/>
      <c r="DGC1" s="19"/>
      <c r="DGD1" s="19"/>
      <c r="DGE1" s="19"/>
      <c r="DGF1" s="19"/>
      <c r="DGG1" s="19"/>
      <c r="DGH1" s="19"/>
      <c r="DGI1" s="19"/>
      <c r="DGJ1" s="19"/>
      <c r="DGK1" s="19"/>
      <c r="DGL1" s="19"/>
      <c r="DGM1" s="19"/>
      <c r="DGN1" s="19"/>
      <c r="DGO1" s="19"/>
      <c r="DGP1" s="19"/>
      <c r="DGQ1" s="19"/>
      <c r="DGR1" s="19"/>
      <c r="DGS1" s="19"/>
      <c r="DGT1" s="19"/>
      <c r="DGU1" s="19"/>
      <c r="DGV1" s="19"/>
      <c r="DGW1" s="19"/>
      <c r="DGX1" s="19"/>
      <c r="DGY1" s="19"/>
      <c r="DGZ1" s="19"/>
      <c r="DHA1" s="19"/>
      <c r="DHB1" s="19"/>
      <c r="DHC1" s="19"/>
      <c r="DHD1" s="19"/>
      <c r="DHE1" s="19"/>
      <c r="DHF1" s="19"/>
      <c r="DHG1" s="19"/>
      <c r="DHH1" s="19"/>
      <c r="DHI1" s="19"/>
      <c r="DHJ1" s="19"/>
      <c r="DHK1" s="19"/>
      <c r="DHL1" s="19"/>
      <c r="DHM1" s="19"/>
      <c r="DHN1" s="19"/>
      <c r="DHO1" s="19"/>
      <c r="DHP1" s="19"/>
      <c r="DHQ1" s="19"/>
      <c r="DHR1" s="19"/>
      <c r="DHS1" s="19"/>
      <c r="DHT1" s="19"/>
      <c r="DHU1" s="19"/>
      <c r="DHV1" s="19"/>
      <c r="DHW1" s="19"/>
      <c r="DHX1" s="19"/>
      <c r="DHY1" s="19"/>
      <c r="DHZ1" s="19"/>
      <c r="DIA1" s="19"/>
      <c r="DIB1" s="19"/>
      <c r="DIC1" s="19"/>
      <c r="DID1" s="19"/>
      <c r="DIE1" s="19"/>
      <c r="DIF1" s="19"/>
      <c r="DIG1" s="19"/>
      <c r="DIH1" s="19"/>
      <c r="DII1" s="19"/>
      <c r="DIJ1" s="19"/>
      <c r="DIK1" s="19"/>
      <c r="DIL1" s="19"/>
      <c r="DIM1" s="19"/>
      <c r="DIN1" s="19"/>
      <c r="DIO1" s="19"/>
      <c r="DIP1" s="19"/>
      <c r="DIQ1" s="19"/>
      <c r="DIR1" s="19"/>
      <c r="DIS1" s="19"/>
      <c r="DIT1" s="19"/>
      <c r="DIU1" s="19"/>
      <c r="DIV1" s="19"/>
      <c r="DIW1" s="19"/>
      <c r="DIX1" s="19"/>
      <c r="DIY1" s="19"/>
      <c r="DIZ1" s="19"/>
      <c r="DJA1" s="19"/>
      <c r="DJB1" s="19"/>
      <c r="DJC1" s="19"/>
      <c r="DJD1" s="19"/>
      <c r="DJE1" s="19"/>
      <c r="DJF1" s="19"/>
      <c r="DJG1" s="19"/>
      <c r="DJH1" s="19"/>
      <c r="DJI1" s="19"/>
      <c r="DJJ1" s="19"/>
      <c r="DJK1" s="19"/>
      <c r="DJL1" s="19"/>
      <c r="DJM1" s="19"/>
      <c r="DJN1" s="19"/>
      <c r="DJO1" s="19"/>
      <c r="DJP1" s="19"/>
      <c r="DJQ1" s="19"/>
      <c r="DJR1" s="19"/>
      <c r="DJS1" s="19"/>
      <c r="DJT1" s="19"/>
      <c r="DJU1" s="19"/>
      <c r="DJV1" s="19"/>
      <c r="DJW1" s="19"/>
      <c r="DJX1" s="19"/>
      <c r="DJY1" s="19"/>
      <c r="DJZ1" s="19"/>
      <c r="DKA1" s="19"/>
      <c r="DKB1" s="19"/>
      <c r="DKC1" s="19"/>
      <c r="DKD1" s="19"/>
      <c r="DKE1" s="19"/>
      <c r="DKF1" s="19"/>
      <c r="DKG1" s="19"/>
      <c r="DKH1" s="19"/>
      <c r="DKI1" s="19"/>
      <c r="DKJ1" s="19"/>
      <c r="DKK1" s="19"/>
      <c r="DKL1" s="19"/>
      <c r="DKM1" s="19"/>
      <c r="DKN1" s="19"/>
      <c r="DKO1" s="19"/>
      <c r="DKP1" s="19"/>
      <c r="DKQ1" s="19"/>
      <c r="DKR1" s="19"/>
      <c r="DKS1" s="19"/>
      <c r="DKT1" s="19"/>
      <c r="DKU1" s="19"/>
      <c r="DKV1" s="19"/>
      <c r="DKW1" s="19"/>
      <c r="DKX1" s="19"/>
      <c r="DKY1" s="19"/>
      <c r="DKZ1" s="19"/>
      <c r="DLA1" s="19"/>
      <c r="DLB1" s="19"/>
      <c r="DLC1" s="19"/>
      <c r="DLD1" s="19"/>
      <c r="DLE1" s="19"/>
      <c r="DLF1" s="19"/>
      <c r="DLG1" s="19"/>
      <c r="DLH1" s="19"/>
      <c r="DLI1" s="19"/>
      <c r="DLJ1" s="19"/>
      <c r="DLK1" s="19"/>
      <c r="DLL1" s="19"/>
      <c r="DLM1" s="19"/>
      <c r="DLN1" s="19"/>
      <c r="DLO1" s="19"/>
      <c r="DLP1" s="19"/>
      <c r="DLQ1" s="19"/>
      <c r="DLR1" s="19"/>
      <c r="DLS1" s="19"/>
      <c r="DLT1" s="19"/>
      <c r="DLU1" s="19"/>
      <c r="DLV1" s="19"/>
      <c r="DLW1" s="19"/>
      <c r="DLX1" s="19"/>
      <c r="DLY1" s="19"/>
      <c r="DLZ1" s="19"/>
      <c r="DMA1" s="19"/>
      <c r="DMB1" s="19"/>
      <c r="DMC1" s="19"/>
      <c r="DMD1" s="19"/>
      <c r="DME1" s="19"/>
      <c r="DMF1" s="19"/>
      <c r="DMG1" s="19"/>
      <c r="DMH1" s="19"/>
      <c r="DMI1" s="19"/>
      <c r="DMJ1" s="19"/>
      <c r="DMK1" s="19"/>
      <c r="DML1" s="19"/>
      <c r="DMM1" s="19"/>
      <c r="DMN1" s="19"/>
      <c r="DMO1" s="19"/>
      <c r="DMP1" s="19"/>
      <c r="DMQ1" s="19"/>
      <c r="DMR1" s="19"/>
      <c r="DMS1" s="19"/>
      <c r="DMT1" s="19"/>
      <c r="DMU1" s="19"/>
      <c r="DMV1" s="19"/>
      <c r="DMW1" s="19"/>
      <c r="DMX1" s="19"/>
      <c r="DMY1" s="19"/>
      <c r="DMZ1" s="19"/>
      <c r="DNA1" s="19"/>
      <c r="DNB1" s="19"/>
      <c r="DNC1" s="19"/>
      <c r="DND1" s="19"/>
      <c r="DNE1" s="19"/>
      <c r="DNF1" s="19"/>
      <c r="DNG1" s="19"/>
      <c r="DNH1" s="19"/>
      <c r="DNI1" s="19"/>
      <c r="DNJ1" s="19"/>
      <c r="DNK1" s="19"/>
      <c r="DNL1" s="19"/>
      <c r="DNM1" s="19"/>
      <c r="DNN1" s="19"/>
      <c r="DNO1" s="19"/>
      <c r="DNP1" s="19"/>
      <c r="DNQ1" s="19"/>
      <c r="DNR1" s="19"/>
      <c r="DNS1" s="19"/>
      <c r="DNT1" s="19"/>
      <c r="DNU1" s="19"/>
      <c r="DNV1" s="19"/>
      <c r="DNW1" s="19"/>
      <c r="DNX1" s="19"/>
      <c r="DNY1" s="19"/>
      <c r="DNZ1" s="19"/>
      <c r="DOA1" s="19"/>
      <c r="DOB1" s="19"/>
      <c r="DOC1" s="19"/>
      <c r="DOD1" s="19"/>
      <c r="DOE1" s="19"/>
      <c r="DOF1" s="19"/>
      <c r="DOG1" s="19"/>
      <c r="DOH1" s="19"/>
      <c r="DOI1" s="19"/>
      <c r="DOJ1" s="19"/>
      <c r="DOK1" s="19"/>
      <c r="DOL1" s="19"/>
      <c r="DOM1" s="19"/>
      <c r="DON1" s="19"/>
      <c r="DOO1" s="19"/>
      <c r="DOP1" s="19"/>
      <c r="DOQ1" s="19"/>
      <c r="DOR1" s="19"/>
      <c r="DOS1" s="19"/>
      <c r="DOT1" s="19"/>
      <c r="DOU1" s="19"/>
      <c r="DOV1" s="19"/>
      <c r="DOW1" s="19"/>
      <c r="DOX1" s="19"/>
      <c r="DOY1" s="19"/>
      <c r="DOZ1" s="19"/>
      <c r="DPA1" s="19"/>
      <c r="DPB1" s="19"/>
      <c r="DPC1" s="19"/>
      <c r="DPD1" s="19"/>
      <c r="DPE1" s="19"/>
      <c r="DPF1" s="19"/>
      <c r="DPG1" s="19"/>
      <c r="DPH1" s="19"/>
      <c r="DPI1" s="19"/>
      <c r="DPJ1" s="19"/>
      <c r="DPK1" s="19"/>
      <c r="DPL1" s="19"/>
      <c r="DPM1" s="19"/>
      <c r="DPN1" s="19"/>
      <c r="DPO1" s="19"/>
      <c r="DPP1" s="19"/>
      <c r="DPQ1" s="19"/>
      <c r="DPR1" s="19"/>
      <c r="DPS1" s="19"/>
      <c r="DPT1" s="19"/>
      <c r="DPU1" s="19"/>
      <c r="DPV1" s="19"/>
      <c r="DPW1" s="19"/>
      <c r="DPX1" s="19"/>
      <c r="DPY1" s="19"/>
      <c r="DPZ1" s="19"/>
      <c r="DQA1" s="19"/>
      <c r="DQB1" s="19"/>
      <c r="DQC1" s="19"/>
      <c r="DQD1" s="19"/>
      <c r="DQE1" s="19"/>
      <c r="DQF1" s="19"/>
      <c r="DQG1" s="19"/>
      <c r="DQH1" s="19"/>
      <c r="DQI1" s="19"/>
      <c r="DQJ1" s="19"/>
      <c r="DQK1" s="19"/>
      <c r="DQL1" s="19"/>
      <c r="DQM1" s="19"/>
      <c r="DQN1" s="19"/>
      <c r="DQO1" s="19"/>
      <c r="DQP1" s="19"/>
      <c r="DQQ1" s="19"/>
      <c r="DQR1" s="19"/>
      <c r="DQS1" s="19"/>
      <c r="DQT1" s="19"/>
      <c r="DQU1" s="19"/>
      <c r="DQV1" s="19"/>
      <c r="DQW1" s="19"/>
      <c r="DQX1" s="19"/>
      <c r="DQY1" s="19"/>
      <c r="DQZ1" s="19"/>
      <c r="DRA1" s="19"/>
      <c r="DRB1" s="19"/>
      <c r="DRC1" s="19"/>
      <c r="DRD1" s="19"/>
      <c r="DRE1" s="19"/>
      <c r="DRF1" s="19"/>
      <c r="DRG1" s="19"/>
      <c r="DRH1" s="19"/>
      <c r="DRI1" s="19"/>
      <c r="DRJ1" s="19"/>
      <c r="DRK1" s="19"/>
      <c r="DRL1" s="19"/>
      <c r="DRM1" s="19"/>
      <c r="DRN1" s="19"/>
      <c r="DRO1" s="19"/>
      <c r="DRP1" s="19"/>
      <c r="DRQ1" s="19"/>
      <c r="DRR1" s="19"/>
      <c r="DRS1" s="19"/>
      <c r="DRT1" s="19"/>
      <c r="DRU1" s="19"/>
      <c r="DRV1" s="19"/>
      <c r="DRW1" s="19"/>
      <c r="DRX1" s="19"/>
      <c r="DRY1" s="19"/>
      <c r="DRZ1" s="19"/>
      <c r="DSA1" s="19"/>
      <c r="DSB1" s="19"/>
      <c r="DSC1" s="19"/>
      <c r="DSD1" s="19"/>
      <c r="DSE1" s="19"/>
      <c r="DSF1" s="19"/>
      <c r="DSG1" s="19"/>
      <c r="DSH1" s="19"/>
      <c r="DSI1" s="19"/>
      <c r="DSJ1" s="19"/>
      <c r="DSK1" s="19"/>
      <c r="DSL1" s="19"/>
      <c r="DSM1" s="19"/>
      <c r="DSN1" s="19"/>
      <c r="DSO1" s="19"/>
      <c r="DSP1" s="19"/>
      <c r="DSQ1" s="19"/>
      <c r="DSR1" s="19"/>
      <c r="DSS1" s="19"/>
      <c r="DST1" s="19"/>
      <c r="DSU1" s="19"/>
      <c r="DSV1" s="19"/>
      <c r="DSW1" s="19"/>
      <c r="DSX1" s="19"/>
      <c r="DSY1" s="19"/>
      <c r="DSZ1" s="19"/>
      <c r="DTA1" s="19"/>
      <c r="DTB1" s="19"/>
      <c r="DTC1" s="19"/>
      <c r="DTD1" s="19"/>
      <c r="DTE1" s="19"/>
      <c r="DTF1" s="19"/>
      <c r="DTG1" s="19"/>
      <c r="DTH1" s="19"/>
      <c r="DTI1" s="19"/>
      <c r="DTJ1" s="19"/>
      <c r="DTK1" s="19"/>
      <c r="DTL1" s="19"/>
      <c r="DTM1" s="19"/>
      <c r="DTN1" s="19"/>
      <c r="DTO1" s="19"/>
      <c r="DTP1" s="19"/>
      <c r="DTQ1" s="19"/>
      <c r="DTR1" s="19"/>
      <c r="DTS1" s="19"/>
      <c r="DTT1" s="19"/>
      <c r="DTU1" s="19"/>
      <c r="DTV1" s="19"/>
      <c r="DTW1" s="19"/>
      <c r="DTX1" s="19"/>
      <c r="DTY1" s="19"/>
      <c r="DTZ1" s="19"/>
      <c r="DUA1" s="19"/>
      <c r="DUB1" s="19"/>
      <c r="DUC1" s="19"/>
      <c r="DUD1" s="19"/>
      <c r="DUE1" s="19"/>
      <c r="DUF1" s="19"/>
      <c r="DUG1" s="19"/>
      <c r="DUH1" s="19"/>
      <c r="DUI1" s="19"/>
      <c r="DUJ1" s="19"/>
      <c r="DUK1" s="19"/>
      <c r="DUL1" s="19"/>
      <c r="DUM1" s="19"/>
      <c r="DUN1" s="19"/>
      <c r="DUO1" s="19"/>
      <c r="DUP1" s="19"/>
      <c r="DUQ1" s="19"/>
      <c r="DUR1" s="19"/>
      <c r="DUS1" s="19"/>
      <c r="DUT1" s="19"/>
      <c r="DUU1" s="19"/>
      <c r="DUV1" s="19"/>
      <c r="DUW1" s="19"/>
      <c r="DUX1" s="19"/>
      <c r="DUY1" s="19"/>
      <c r="DUZ1" s="19"/>
      <c r="DVA1" s="19"/>
      <c r="DVB1" s="19"/>
      <c r="DVC1" s="19"/>
      <c r="DVD1" s="19"/>
      <c r="DVE1" s="19"/>
      <c r="DVF1" s="19"/>
      <c r="DVG1" s="19"/>
      <c r="DVH1" s="19"/>
      <c r="DVI1" s="19"/>
      <c r="DVJ1" s="19"/>
      <c r="DVK1" s="19"/>
      <c r="DVL1" s="19"/>
      <c r="DVM1" s="19"/>
      <c r="DVN1" s="19"/>
      <c r="DVO1" s="19"/>
      <c r="DVP1" s="19"/>
      <c r="DVQ1" s="19"/>
      <c r="DVR1" s="19"/>
      <c r="DVS1" s="19"/>
      <c r="DVT1" s="19"/>
      <c r="DVU1" s="19"/>
      <c r="DVV1" s="19"/>
      <c r="DVW1" s="19"/>
      <c r="DVX1" s="19"/>
      <c r="DVY1" s="19"/>
      <c r="DVZ1" s="19"/>
      <c r="DWA1" s="19"/>
      <c r="DWB1" s="19"/>
      <c r="DWC1" s="19"/>
      <c r="DWD1" s="19"/>
      <c r="DWE1" s="19"/>
      <c r="DWF1" s="19"/>
      <c r="DWG1" s="19"/>
      <c r="DWH1" s="19"/>
      <c r="DWI1" s="19"/>
      <c r="DWJ1" s="19"/>
      <c r="DWK1" s="19"/>
      <c r="DWL1" s="19"/>
      <c r="DWM1" s="19"/>
      <c r="DWN1" s="19"/>
      <c r="DWO1" s="19"/>
      <c r="DWP1" s="19"/>
      <c r="DWQ1" s="19"/>
      <c r="DWR1" s="19"/>
      <c r="DWS1" s="19"/>
      <c r="DWT1" s="19"/>
      <c r="DWU1" s="19"/>
      <c r="DWV1" s="19"/>
      <c r="DWW1" s="19"/>
      <c r="DWX1" s="19"/>
      <c r="DWY1" s="19"/>
      <c r="DWZ1" s="19"/>
      <c r="DXA1" s="19"/>
      <c r="DXB1" s="19"/>
      <c r="DXC1" s="19"/>
      <c r="DXD1" s="19"/>
      <c r="DXE1" s="19"/>
      <c r="DXF1" s="19"/>
      <c r="DXG1" s="19"/>
      <c r="DXH1" s="19"/>
      <c r="DXI1" s="19"/>
      <c r="DXJ1" s="19"/>
      <c r="DXK1" s="19"/>
      <c r="DXL1" s="19"/>
      <c r="DXM1" s="19"/>
      <c r="DXN1" s="19"/>
      <c r="DXO1" s="19"/>
      <c r="DXP1" s="19"/>
      <c r="DXQ1" s="19"/>
      <c r="DXR1" s="19"/>
      <c r="DXS1" s="19"/>
      <c r="DXT1" s="19"/>
      <c r="DXU1" s="19"/>
      <c r="DXV1" s="19"/>
      <c r="DXW1" s="19"/>
      <c r="DXX1" s="19"/>
      <c r="DXY1" s="19"/>
      <c r="DXZ1" s="19"/>
      <c r="DYA1" s="19"/>
      <c r="DYB1" s="19"/>
      <c r="DYC1" s="19"/>
      <c r="DYD1" s="19"/>
      <c r="DYE1" s="19"/>
      <c r="DYF1" s="19"/>
      <c r="DYG1" s="19"/>
      <c r="DYH1" s="19"/>
      <c r="DYI1" s="19"/>
      <c r="DYJ1" s="19"/>
      <c r="DYK1" s="19"/>
      <c r="DYL1" s="19"/>
      <c r="DYM1" s="19"/>
      <c r="DYN1" s="19"/>
      <c r="DYO1" s="19"/>
      <c r="DYP1" s="19"/>
      <c r="DYQ1" s="19"/>
      <c r="DYR1" s="19"/>
      <c r="DYS1" s="19"/>
      <c r="DYT1" s="19"/>
      <c r="DYU1" s="19"/>
      <c r="DYV1" s="19"/>
      <c r="DYW1" s="19"/>
      <c r="DYX1" s="19"/>
      <c r="DYY1" s="19"/>
      <c r="DYZ1" s="19"/>
      <c r="DZA1" s="19"/>
      <c r="DZB1" s="19"/>
      <c r="DZC1" s="19"/>
      <c r="DZD1" s="19"/>
      <c r="DZE1" s="19"/>
      <c r="DZF1" s="19"/>
      <c r="DZG1" s="19"/>
      <c r="DZH1" s="19"/>
      <c r="DZI1" s="19"/>
      <c r="DZJ1" s="19"/>
      <c r="DZK1" s="19"/>
      <c r="DZL1" s="19"/>
      <c r="DZM1" s="19"/>
      <c r="DZN1" s="19"/>
      <c r="DZO1" s="19"/>
      <c r="DZP1" s="19"/>
      <c r="DZQ1" s="19"/>
      <c r="DZR1" s="19"/>
      <c r="DZS1" s="19"/>
      <c r="DZT1" s="19"/>
      <c r="DZU1" s="19"/>
      <c r="DZV1" s="19"/>
      <c r="DZW1" s="19"/>
      <c r="DZX1" s="19"/>
      <c r="DZY1" s="19"/>
      <c r="DZZ1" s="19"/>
      <c r="EAA1" s="19"/>
      <c r="EAB1" s="19"/>
      <c r="EAC1" s="19"/>
      <c r="EAD1" s="19"/>
      <c r="EAE1" s="19"/>
      <c r="EAF1" s="19"/>
      <c r="EAG1" s="19"/>
      <c r="EAH1" s="19"/>
      <c r="EAI1" s="19"/>
      <c r="EAJ1" s="19"/>
      <c r="EAK1" s="19"/>
      <c r="EAL1" s="19"/>
      <c r="EAM1" s="19"/>
      <c r="EAN1" s="19"/>
      <c r="EAO1" s="19"/>
      <c r="EAP1" s="19"/>
      <c r="EAQ1" s="19"/>
      <c r="EAR1" s="19"/>
      <c r="EAS1" s="19"/>
      <c r="EAT1" s="19"/>
      <c r="EAU1" s="19"/>
      <c r="EAV1" s="19"/>
      <c r="EAW1" s="19"/>
      <c r="EAX1" s="19"/>
      <c r="EAY1" s="19"/>
      <c r="EAZ1" s="19"/>
      <c r="EBA1" s="19"/>
      <c r="EBB1" s="19"/>
      <c r="EBC1" s="19"/>
      <c r="EBD1" s="19"/>
      <c r="EBE1" s="19"/>
      <c r="EBF1" s="19"/>
      <c r="EBG1" s="19"/>
      <c r="EBH1" s="19"/>
      <c r="EBI1" s="19"/>
      <c r="EBJ1" s="19"/>
      <c r="EBK1" s="19"/>
      <c r="EBL1" s="19"/>
      <c r="EBM1" s="19"/>
      <c r="EBN1" s="19"/>
      <c r="EBO1" s="19"/>
      <c r="EBP1" s="19"/>
      <c r="EBQ1" s="19"/>
      <c r="EBR1" s="19"/>
      <c r="EBS1" s="19"/>
      <c r="EBT1" s="19"/>
      <c r="EBU1" s="19"/>
      <c r="EBV1" s="19"/>
      <c r="EBW1" s="19"/>
      <c r="EBX1" s="19"/>
      <c r="EBY1" s="19"/>
      <c r="EBZ1" s="19"/>
      <c r="ECA1" s="19"/>
      <c r="ECB1" s="19"/>
      <c r="ECC1" s="19"/>
      <c r="ECD1" s="19"/>
      <c r="ECE1" s="19"/>
      <c r="ECF1" s="19"/>
      <c r="ECG1" s="19"/>
      <c r="ECH1" s="19"/>
      <c r="ECI1" s="19"/>
      <c r="ECJ1" s="19"/>
      <c r="ECK1" s="19"/>
      <c r="ECL1" s="19"/>
      <c r="ECM1" s="19"/>
      <c r="ECN1" s="19"/>
      <c r="ECO1" s="19"/>
      <c r="ECP1" s="19"/>
      <c r="ECQ1" s="19"/>
      <c r="ECR1" s="19"/>
      <c r="ECS1" s="19"/>
      <c r="ECT1" s="19"/>
      <c r="ECU1" s="19"/>
      <c r="ECV1" s="19"/>
      <c r="ECW1" s="19"/>
      <c r="ECX1" s="19"/>
      <c r="ECY1" s="19"/>
      <c r="ECZ1" s="19"/>
      <c r="EDA1" s="19"/>
      <c r="EDB1" s="19"/>
      <c r="EDC1" s="19"/>
      <c r="EDD1" s="19"/>
      <c r="EDE1" s="19"/>
      <c r="EDF1" s="19"/>
      <c r="EDG1" s="19"/>
      <c r="EDH1" s="19"/>
      <c r="EDI1" s="19"/>
      <c r="EDJ1" s="19"/>
      <c r="EDK1" s="19"/>
      <c r="EDL1" s="19"/>
      <c r="EDM1" s="19"/>
      <c r="EDN1" s="19"/>
      <c r="EDO1" s="19"/>
      <c r="EDP1" s="19"/>
      <c r="EDQ1" s="19"/>
      <c r="EDR1" s="19"/>
      <c r="EDS1" s="19"/>
      <c r="EDT1" s="19"/>
      <c r="EDU1" s="19"/>
      <c r="EDV1" s="19"/>
      <c r="EDW1" s="19"/>
      <c r="EDX1" s="19"/>
      <c r="EDY1" s="19"/>
      <c r="EDZ1" s="19"/>
      <c r="EEA1" s="19"/>
      <c r="EEB1" s="19"/>
      <c r="EEC1" s="19"/>
      <c r="EED1" s="19"/>
      <c r="EEE1" s="19"/>
      <c r="EEF1" s="19"/>
      <c r="EEG1" s="19"/>
      <c r="EEH1" s="19"/>
      <c r="EEI1" s="19"/>
      <c r="EEJ1" s="19"/>
      <c r="EEK1" s="19"/>
      <c r="EEL1" s="19"/>
      <c r="EEM1" s="19"/>
      <c r="EEN1" s="19"/>
      <c r="EEO1" s="19"/>
      <c r="EEP1" s="19"/>
      <c r="EEQ1" s="19"/>
      <c r="EER1" s="19"/>
      <c r="EES1" s="19"/>
      <c r="EET1" s="19"/>
      <c r="EEU1" s="19"/>
      <c r="EEV1" s="19"/>
      <c r="EEW1" s="19"/>
      <c r="EEX1" s="19"/>
      <c r="EEY1" s="19"/>
      <c r="EEZ1" s="19"/>
      <c r="EFA1" s="19"/>
      <c r="EFB1" s="19"/>
      <c r="EFC1" s="19"/>
      <c r="EFD1" s="19"/>
      <c r="EFE1" s="19"/>
      <c r="EFF1" s="19"/>
      <c r="EFG1" s="19"/>
      <c r="EFH1" s="19"/>
      <c r="EFI1" s="19"/>
      <c r="EFJ1" s="19"/>
      <c r="EFK1" s="19"/>
      <c r="EFL1" s="19"/>
      <c r="EFM1" s="19"/>
      <c r="EFN1" s="19"/>
      <c r="EFO1" s="19"/>
      <c r="EFP1" s="19"/>
      <c r="EFQ1" s="19"/>
      <c r="EFR1" s="19"/>
      <c r="EFS1" s="19"/>
      <c r="EFT1" s="19"/>
      <c r="EFU1" s="19"/>
      <c r="EFV1" s="19"/>
      <c r="EFW1" s="19"/>
      <c r="EFX1" s="19"/>
      <c r="EFY1" s="19"/>
      <c r="EFZ1" s="19"/>
      <c r="EGA1" s="19"/>
      <c r="EGB1" s="19"/>
      <c r="EGC1" s="19"/>
      <c r="EGD1" s="19"/>
      <c r="EGE1" s="19"/>
      <c r="EGF1" s="19"/>
      <c r="EGG1" s="19"/>
      <c r="EGH1" s="19"/>
      <c r="EGI1" s="19"/>
      <c r="EGJ1" s="19"/>
      <c r="EGK1" s="19"/>
      <c r="EGL1" s="19"/>
      <c r="EGM1" s="19"/>
      <c r="EGN1" s="19"/>
      <c r="EGO1" s="19"/>
      <c r="EGP1" s="19"/>
      <c r="EGQ1" s="19"/>
      <c r="EGR1" s="19"/>
      <c r="EGS1" s="19"/>
      <c r="EGT1" s="19"/>
      <c r="EGU1" s="19"/>
      <c r="EGV1" s="19"/>
      <c r="EGW1" s="19"/>
      <c r="EGX1" s="19"/>
      <c r="EGY1" s="19"/>
      <c r="EGZ1" s="19"/>
      <c r="EHA1" s="19"/>
      <c r="EHB1" s="19"/>
      <c r="EHC1" s="19"/>
      <c r="EHD1" s="19"/>
      <c r="EHE1" s="19"/>
      <c r="EHF1" s="19"/>
      <c r="EHG1" s="19"/>
      <c r="EHH1" s="19"/>
      <c r="EHI1" s="19"/>
      <c r="EHJ1" s="19"/>
      <c r="EHK1" s="19"/>
      <c r="EHL1" s="19"/>
      <c r="EHM1" s="19"/>
      <c r="EHN1" s="19"/>
      <c r="EHO1" s="19"/>
      <c r="EHP1" s="19"/>
      <c r="EHQ1" s="19"/>
      <c r="EHR1" s="19"/>
      <c r="EHS1" s="19"/>
      <c r="EHT1" s="19"/>
      <c r="EHU1" s="19"/>
      <c r="EHV1" s="19"/>
      <c r="EHW1" s="19"/>
      <c r="EHX1" s="19"/>
      <c r="EHY1" s="19"/>
      <c r="EHZ1" s="19"/>
      <c r="EIA1" s="19"/>
      <c r="EIB1" s="19"/>
      <c r="EIC1" s="19"/>
      <c r="EID1" s="19"/>
      <c r="EIE1" s="19"/>
      <c r="EIF1" s="19"/>
      <c r="EIG1" s="19"/>
      <c r="EIH1" s="19"/>
      <c r="EII1" s="19"/>
      <c r="EIJ1" s="19"/>
      <c r="EIK1" s="19"/>
      <c r="EIL1" s="19"/>
      <c r="EIM1" s="19"/>
      <c r="EIN1" s="19"/>
      <c r="EIO1" s="19"/>
      <c r="EIP1" s="19"/>
      <c r="EIQ1" s="19"/>
      <c r="EIR1" s="19"/>
      <c r="EIS1" s="19"/>
      <c r="EIT1" s="19"/>
      <c r="EIU1" s="19"/>
      <c r="EIV1" s="19"/>
      <c r="EIW1" s="19"/>
      <c r="EIX1" s="19"/>
      <c r="EIY1" s="19"/>
      <c r="EIZ1" s="19"/>
      <c r="EJA1" s="19"/>
      <c r="EJB1" s="19"/>
      <c r="EJC1" s="19"/>
      <c r="EJD1" s="19"/>
      <c r="EJE1" s="19"/>
      <c r="EJF1" s="19"/>
      <c r="EJG1" s="19"/>
      <c r="EJH1" s="19"/>
      <c r="EJI1" s="19"/>
      <c r="EJJ1" s="19"/>
      <c r="EJK1" s="19"/>
      <c r="EJL1" s="19"/>
      <c r="EJM1" s="19"/>
      <c r="EJN1" s="19"/>
      <c r="EJO1" s="19"/>
      <c r="EJP1" s="19"/>
      <c r="EJQ1" s="19"/>
      <c r="EJR1" s="19"/>
      <c r="EJS1" s="19"/>
      <c r="EJT1" s="19"/>
      <c r="EJU1" s="19"/>
      <c r="EJV1" s="19"/>
      <c r="EJW1" s="19"/>
      <c r="EJX1" s="19"/>
      <c r="EJY1" s="19"/>
      <c r="EJZ1" s="19"/>
      <c r="EKA1" s="19"/>
      <c r="EKB1" s="19"/>
      <c r="EKC1" s="19"/>
      <c r="EKD1" s="19"/>
      <c r="EKE1" s="19"/>
      <c r="EKF1" s="19"/>
      <c r="EKG1" s="19"/>
      <c r="EKH1" s="19"/>
      <c r="EKI1" s="19"/>
      <c r="EKJ1" s="19"/>
      <c r="EKK1" s="19"/>
      <c r="EKL1" s="19"/>
      <c r="EKM1" s="19"/>
      <c r="EKN1" s="19"/>
      <c r="EKO1" s="19"/>
      <c r="EKP1" s="19"/>
      <c r="EKQ1" s="19"/>
      <c r="EKR1" s="19"/>
      <c r="EKS1" s="19"/>
      <c r="EKT1" s="19"/>
      <c r="EKU1" s="19"/>
      <c r="EKV1" s="19"/>
      <c r="EKW1" s="19"/>
      <c r="EKX1" s="19"/>
      <c r="EKY1" s="19"/>
      <c r="EKZ1" s="19"/>
      <c r="ELA1" s="19"/>
      <c r="ELB1" s="19"/>
      <c r="ELC1" s="19"/>
      <c r="ELD1" s="19"/>
      <c r="ELE1" s="19"/>
      <c r="ELF1" s="19"/>
      <c r="ELG1" s="19"/>
      <c r="ELH1" s="19"/>
      <c r="ELI1" s="19"/>
      <c r="ELJ1" s="19"/>
      <c r="ELK1" s="19"/>
      <c r="ELL1" s="19"/>
      <c r="ELM1" s="19"/>
      <c r="ELN1" s="19"/>
      <c r="ELO1" s="19"/>
      <c r="ELP1" s="19"/>
      <c r="ELQ1" s="19"/>
      <c r="ELR1" s="19"/>
      <c r="ELS1" s="19"/>
      <c r="ELT1" s="19"/>
      <c r="ELU1" s="19"/>
      <c r="ELV1" s="19"/>
      <c r="ELW1" s="19"/>
      <c r="ELX1" s="19"/>
      <c r="ELY1" s="19"/>
      <c r="ELZ1" s="19"/>
      <c r="EMA1" s="19"/>
      <c r="EMB1" s="19"/>
      <c r="EMC1" s="19"/>
      <c r="EMD1" s="19"/>
      <c r="EME1" s="19"/>
      <c r="EMF1" s="19"/>
      <c r="EMG1" s="19"/>
      <c r="EMH1" s="19"/>
      <c r="EMI1" s="19"/>
      <c r="EMJ1" s="19"/>
      <c r="EMK1" s="19"/>
      <c r="EML1" s="19"/>
      <c r="EMM1" s="19"/>
      <c r="EMN1" s="19"/>
      <c r="EMO1" s="19"/>
      <c r="EMP1" s="19"/>
      <c r="EMQ1" s="19"/>
      <c r="EMR1" s="19"/>
      <c r="EMS1" s="19"/>
      <c r="EMT1" s="19"/>
      <c r="EMU1" s="19"/>
      <c r="EMV1" s="19"/>
      <c r="EMW1" s="19"/>
      <c r="EMX1" s="19"/>
      <c r="EMY1" s="19"/>
      <c r="EMZ1" s="19"/>
      <c r="ENA1" s="19"/>
      <c r="ENB1" s="19"/>
      <c r="ENC1" s="19"/>
      <c r="END1" s="19"/>
      <c r="ENE1" s="19"/>
      <c r="ENF1" s="19"/>
      <c r="ENG1" s="19"/>
      <c r="ENH1" s="19"/>
      <c r="ENI1" s="19"/>
      <c r="ENJ1" s="19"/>
      <c r="ENK1" s="19"/>
      <c r="ENL1" s="19"/>
      <c r="ENM1" s="19"/>
      <c r="ENN1" s="19"/>
      <c r="ENO1" s="19"/>
      <c r="ENP1" s="19"/>
      <c r="ENQ1" s="19"/>
      <c r="ENR1" s="19"/>
      <c r="ENS1" s="19"/>
      <c r="ENT1" s="19"/>
      <c r="ENU1" s="19"/>
      <c r="ENV1" s="19"/>
      <c r="ENW1" s="19"/>
      <c r="ENX1" s="19"/>
      <c r="ENY1" s="19"/>
      <c r="ENZ1" s="19"/>
      <c r="EOA1" s="19"/>
      <c r="EOB1" s="19"/>
      <c r="EOC1" s="19"/>
      <c r="EOD1" s="19"/>
      <c r="EOE1" s="19"/>
      <c r="EOF1" s="19"/>
      <c r="EOG1" s="19"/>
      <c r="EOH1" s="19"/>
      <c r="EOI1" s="19"/>
      <c r="EOJ1" s="19"/>
      <c r="EOK1" s="19"/>
      <c r="EOL1" s="19"/>
      <c r="EOM1" s="19"/>
      <c r="EON1" s="19"/>
      <c r="EOO1" s="19"/>
      <c r="EOP1" s="19"/>
      <c r="EOQ1" s="19"/>
      <c r="EOR1" s="19"/>
      <c r="EOS1" s="19"/>
      <c r="EOT1" s="19"/>
      <c r="EOU1" s="19"/>
      <c r="EOV1" s="19"/>
      <c r="EOW1" s="19"/>
      <c r="EOX1" s="19"/>
      <c r="EOY1" s="19"/>
      <c r="EOZ1" s="19"/>
      <c r="EPA1" s="19"/>
      <c r="EPB1" s="19"/>
      <c r="EPC1" s="19"/>
      <c r="EPD1" s="19"/>
      <c r="EPE1" s="19"/>
      <c r="EPF1" s="19"/>
      <c r="EPG1" s="19"/>
      <c r="EPH1" s="19"/>
      <c r="EPI1" s="19"/>
      <c r="EPJ1" s="19"/>
      <c r="EPK1" s="19"/>
      <c r="EPL1" s="19"/>
      <c r="EPM1" s="19"/>
      <c r="EPN1" s="19"/>
      <c r="EPO1" s="19"/>
      <c r="EPP1" s="19"/>
      <c r="EPQ1" s="19"/>
      <c r="EPR1" s="19"/>
      <c r="EPS1" s="19"/>
      <c r="EPT1" s="19"/>
      <c r="EPU1" s="19"/>
      <c r="EPV1" s="19"/>
      <c r="EPW1" s="19"/>
      <c r="EPX1" s="19"/>
      <c r="EPY1" s="19"/>
      <c r="EPZ1" s="19"/>
      <c r="EQA1" s="19"/>
      <c r="EQB1" s="19"/>
      <c r="EQC1" s="19"/>
      <c r="EQD1" s="19"/>
      <c r="EQE1" s="19"/>
      <c r="EQF1" s="19"/>
      <c r="EQG1" s="19"/>
      <c r="EQH1" s="19"/>
      <c r="EQI1" s="19"/>
      <c r="EQJ1" s="19"/>
      <c r="EQK1" s="19"/>
      <c r="EQL1" s="19"/>
      <c r="EQM1" s="19"/>
      <c r="EQN1" s="19"/>
      <c r="EQO1" s="19"/>
      <c r="EQP1" s="19"/>
      <c r="EQQ1" s="19"/>
      <c r="EQR1" s="19"/>
      <c r="EQS1" s="19"/>
      <c r="EQT1" s="19"/>
      <c r="EQU1" s="19"/>
      <c r="EQV1" s="19"/>
      <c r="EQW1" s="19"/>
      <c r="EQX1" s="19"/>
      <c r="EQY1" s="19"/>
      <c r="EQZ1" s="19"/>
      <c r="ERA1" s="19"/>
      <c r="ERB1" s="19"/>
      <c r="ERC1" s="19"/>
      <c r="ERD1" s="19"/>
      <c r="ERE1" s="19"/>
      <c r="ERF1" s="19"/>
      <c r="ERG1" s="19"/>
      <c r="ERH1" s="19"/>
      <c r="ERI1" s="19"/>
      <c r="ERJ1" s="19"/>
      <c r="ERK1" s="19"/>
      <c r="ERL1" s="19"/>
      <c r="ERM1" s="19"/>
      <c r="ERN1" s="19"/>
      <c r="ERO1" s="19"/>
      <c r="ERP1" s="19"/>
      <c r="ERQ1" s="19"/>
      <c r="ERR1" s="19"/>
      <c r="ERS1" s="19"/>
      <c r="ERT1" s="19"/>
      <c r="ERU1" s="19"/>
      <c r="ERV1" s="19"/>
      <c r="ERW1" s="19"/>
      <c r="ERX1" s="19"/>
      <c r="ERY1" s="19"/>
      <c r="ERZ1" s="19"/>
      <c r="ESA1" s="19"/>
      <c r="ESB1" s="19"/>
      <c r="ESC1" s="19"/>
      <c r="ESD1" s="19"/>
      <c r="ESE1" s="19"/>
      <c r="ESF1" s="19"/>
      <c r="ESG1" s="19"/>
      <c r="ESH1" s="19"/>
      <c r="ESI1" s="19"/>
      <c r="ESJ1" s="19"/>
      <c r="ESK1" s="19"/>
      <c r="ESL1" s="19"/>
      <c r="ESM1" s="19"/>
      <c r="ESN1" s="19"/>
      <c r="ESO1" s="19"/>
      <c r="ESP1" s="19"/>
      <c r="ESQ1" s="19"/>
      <c r="ESR1" s="19"/>
      <c r="ESS1" s="19"/>
      <c r="EST1" s="19"/>
      <c r="ESU1" s="19"/>
      <c r="ESV1" s="19"/>
      <c r="ESW1" s="19"/>
      <c r="ESX1" s="19"/>
      <c r="ESY1" s="19"/>
      <c r="ESZ1" s="19"/>
      <c r="ETA1" s="19"/>
      <c r="ETB1" s="19"/>
      <c r="ETC1" s="19"/>
      <c r="ETD1" s="19"/>
      <c r="ETE1" s="19"/>
      <c r="ETF1" s="19"/>
      <c r="ETG1" s="19"/>
      <c r="ETH1" s="19"/>
      <c r="ETI1" s="19"/>
      <c r="ETJ1" s="19"/>
      <c r="ETK1" s="19"/>
      <c r="ETL1" s="19"/>
      <c r="ETM1" s="19"/>
      <c r="ETN1" s="19"/>
      <c r="ETO1" s="19"/>
      <c r="ETP1" s="19"/>
      <c r="ETQ1" s="19"/>
      <c r="ETR1" s="19"/>
      <c r="ETS1" s="19"/>
      <c r="ETT1" s="19"/>
      <c r="ETU1" s="19"/>
      <c r="ETV1" s="19"/>
      <c r="ETW1" s="19"/>
      <c r="ETX1" s="19"/>
      <c r="ETY1" s="19"/>
      <c r="ETZ1" s="19"/>
      <c r="EUA1" s="19"/>
      <c r="EUB1" s="19"/>
      <c r="EUC1" s="19"/>
      <c r="EUD1" s="19"/>
      <c r="EUE1" s="19"/>
      <c r="EUF1" s="19"/>
      <c r="EUG1" s="19"/>
      <c r="EUH1" s="19"/>
      <c r="EUI1" s="19"/>
      <c r="EUJ1" s="19"/>
      <c r="EUK1" s="19"/>
      <c r="EUL1" s="19"/>
      <c r="EUM1" s="19"/>
      <c r="EUN1" s="19"/>
      <c r="EUO1" s="19"/>
      <c r="EUP1" s="19"/>
      <c r="EUQ1" s="19"/>
      <c r="EUR1" s="19"/>
      <c r="EUS1" s="19"/>
      <c r="EUT1" s="19"/>
      <c r="EUU1" s="19"/>
      <c r="EUV1" s="19"/>
      <c r="EUW1" s="19"/>
      <c r="EUX1" s="19"/>
      <c r="EUY1" s="19"/>
      <c r="EUZ1" s="19"/>
      <c r="EVA1" s="19"/>
      <c r="EVB1" s="19"/>
      <c r="EVC1" s="19"/>
      <c r="EVD1" s="19"/>
      <c r="EVE1" s="19"/>
      <c r="EVF1" s="19"/>
      <c r="EVG1" s="19"/>
      <c r="EVH1" s="19"/>
      <c r="EVI1" s="19"/>
      <c r="EVJ1" s="19"/>
      <c r="EVK1" s="19"/>
      <c r="EVL1" s="19"/>
      <c r="EVM1" s="19"/>
      <c r="EVN1" s="19"/>
      <c r="EVO1" s="19"/>
      <c r="EVP1" s="19"/>
      <c r="EVQ1" s="19"/>
      <c r="EVR1" s="19"/>
      <c r="EVS1" s="19"/>
      <c r="EVT1" s="19"/>
      <c r="EVU1" s="19"/>
      <c r="EVV1" s="19"/>
      <c r="EVW1" s="19"/>
      <c r="EVX1" s="19"/>
      <c r="EVY1" s="19"/>
      <c r="EVZ1" s="19"/>
      <c r="EWA1" s="19"/>
      <c r="EWB1" s="19"/>
      <c r="EWC1" s="19"/>
      <c r="EWD1" s="19"/>
      <c r="EWE1" s="19"/>
      <c r="EWF1" s="19"/>
      <c r="EWG1" s="19"/>
      <c r="EWH1" s="19"/>
      <c r="EWI1" s="19"/>
      <c r="EWJ1" s="19"/>
      <c r="EWK1" s="19"/>
      <c r="EWL1" s="19"/>
      <c r="EWM1" s="19"/>
      <c r="EWN1" s="19"/>
      <c r="EWO1" s="19"/>
      <c r="EWP1" s="19"/>
      <c r="EWQ1" s="19"/>
      <c r="EWR1" s="19"/>
      <c r="EWS1" s="19"/>
      <c r="EWT1" s="19"/>
      <c r="EWU1" s="19"/>
      <c r="EWV1" s="19"/>
      <c r="EWW1" s="19"/>
      <c r="EWX1" s="19"/>
      <c r="EWY1" s="19"/>
      <c r="EWZ1" s="19"/>
      <c r="EXA1" s="19"/>
      <c r="EXB1" s="19"/>
      <c r="EXC1" s="19"/>
      <c r="EXD1" s="19"/>
      <c r="EXE1" s="19"/>
      <c r="EXF1" s="19"/>
      <c r="EXG1" s="19"/>
      <c r="EXH1" s="19"/>
      <c r="EXI1" s="19"/>
      <c r="EXJ1" s="19"/>
      <c r="EXK1" s="19"/>
      <c r="EXL1" s="19"/>
      <c r="EXM1" s="19"/>
      <c r="EXN1" s="19"/>
      <c r="EXO1" s="19"/>
      <c r="EXP1" s="19"/>
      <c r="EXQ1" s="19"/>
      <c r="EXR1" s="19"/>
      <c r="EXS1" s="19"/>
      <c r="EXT1" s="19"/>
      <c r="EXU1" s="19"/>
      <c r="EXV1" s="19"/>
      <c r="EXW1" s="19"/>
      <c r="EXX1" s="19"/>
      <c r="EXY1" s="19"/>
      <c r="EXZ1" s="19"/>
      <c r="EYA1" s="19"/>
      <c r="EYB1" s="19"/>
      <c r="EYC1" s="19"/>
      <c r="EYD1" s="19"/>
      <c r="EYE1" s="19"/>
      <c r="EYF1" s="19"/>
      <c r="EYG1" s="19"/>
      <c r="EYH1" s="19"/>
      <c r="EYI1" s="19"/>
      <c r="EYJ1" s="19"/>
      <c r="EYK1" s="19"/>
      <c r="EYL1" s="19"/>
      <c r="EYM1" s="19"/>
      <c r="EYN1" s="19"/>
      <c r="EYO1" s="19"/>
      <c r="EYP1" s="19"/>
      <c r="EYQ1" s="19"/>
      <c r="EYR1" s="19"/>
      <c r="EYS1" s="19"/>
      <c r="EYT1" s="19"/>
      <c r="EYU1" s="19"/>
      <c r="EYV1" s="19"/>
      <c r="EYW1" s="19"/>
      <c r="EYX1" s="19"/>
      <c r="EYY1" s="19"/>
      <c r="EYZ1" s="19"/>
      <c r="EZA1" s="19"/>
      <c r="EZB1" s="19"/>
      <c r="EZC1" s="19"/>
      <c r="EZD1" s="19"/>
      <c r="EZE1" s="19"/>
      <c r="EZF1" s="19"/>
      <c r="EZG1" s="19"/>
      <c r="EZH1" s="19"/>
      <c r="EZI1" s="19"/>
      <c r="EZJ1" s="19"/>
      <c r="EZK1" s="19"/>
      <c r="EZL1" s="19"/>
      <c r="EZM1" s="19"/>
      <c r="EZN1" s="19"/>
      <c r="EZO1" s="19"/>
      <c r="EZP1" s="19"/>
      <c r="EZQ1" s="19"/>
      <c r="EZR1" s="19"/>
      <c r="EZS1" s="19"/>
      <c r="EZT1" s="19"/>
      <c r="EZU1" s="19"/>
      <c r="EZV1" s="19"/>
      <c r="EZW1" s="19"/>
      <c r="EZX1" s="19"/>
      <c r="EZY1" s="19"/>
      <c r="EZZ1" s="19"/>
      <c r="FAA1" s="19"/>
      <c r="FAB1" s="19"/>
      <c r="FAC1" s="19"/>
      <c r="FAD1" s="19"/>
      <c r="FAE1" s="19"/>
      <c r="FAF1" s="19"/>
      <c r="FAG1" s="19"/>
      <c r="FAH1" s="19"/>
      <c r="FAI1" s="19"/>
      <c r="FAJ1" s="19"/>
      <c r="FAK1" s="19"/>
      <c r="FAL1" s="19"/>
      <c r="FAM1" s="19"/>
      <c r="FAN1" s="19"/>
      <c r="FAO1" s="19"/>
      <c r="FAP1" s="19"/>
      <c r="FAQ1" s="19"/>
      <c r="FAR1" s="19"/>
      <c r="FAS1" s="19"/>
      <c r="FAT1" s="19"/>
      <c r="FAU1" s="19"/>
      <c r="FAV1" s="19"/>
      <c r="FAW1" s="19"/>
      <c r="FAX1" s="19"/>
      <c r="FAY1" s="19"/>
      <c r="FAZ1" s="19"/>
      <c r="FBA1" s="19"/>
      <c r="FBB1" s="19"/>
      <c r="FBC1" s="19"/>
      <c r="FBD1" s="19"/>
      <c r="FBE1" s="19"/>
      <c r="FBF1" s="19"/>
      <c r="FBG1" s="19"/>
      <c r="FBH1" s="19"/>
      <c r="FBI1" s="19"/>
      <c r="FBJ1" s="19"/>
      <c r="FBK1" s="19"/>
      <c r="FBL1" s="19"/>
      <c r="FBM1" s="19"/>
      <c r="FBN1" s="19"/>
      <c r="FBO1" s="19"/>
      <c r="FBP1" s="19"/>
      <c r="FBQ1" s="19"/>
      <c r="FBR1" s="19"/>
      <c r="FBS1" s="19"/>
      <c r="FBT1" s="19"/>
      <c r="FBU1" s="19"/>
      <c r="FBV1" s="19"/>
      <c r="FBW1" s="19"/>
      <c r="FBX1" s="19"/>
      <c r="FBY1" s="19"/>
      <c r="FBZ1" s="19"/>
      <c r="FCA1" s="19"/>
      <c r="FCB1" s="19"/>
      <c r="FCC1" s="19"/>
      <c r="FCD1" s="19"/>
      <c r="FCE1" s="19"/>
      <c r="FCF1" s="19"/>
      <c r="FCG1" s="19"/>
      <c r="FCH1" s="19"/>
      <c r="FCI1" s="19"/>
      <c r="FCJ1" s="19"/>
      <c r="FCK1" s="19"/>
      <c r="FCL1" s="19"/>
      <c r="FCM1" s="19"/>
      <c r="FCN1" s="19"/>
      <c r="FCO1" s="19"/>
      <c r="FCP1" s="19"/>
      <c r="FCQ1" s="19"/>
      <c r="FCR1" s="19"/>
      <c r="FCS1" s="19"/>
      <c r="FCT1" s="19"/>
      <c r="FCU1" s="19"/>
      <c r="FCV1" s="19"/>
      <c r="FCW1" s="19"/>
      <c r="FCX1" s="19"/>
      <c r="FCY1" s="19"/>
      <c r="FCZ1" s="19"/>
      <c r="FDA1" s="19"/>
      <c r="FDB1" s="19"/>
      <c r="FDC1" s="19"/>
      <c r="FDD1" s="19"/>
      <c r="FDE1" s="19"/>
      <c r="FDF1" s="19"/>
      <c r="FDG1" s="19"/>
      <c r="FDH1" s="19"/>
      <c r="FDI1" s="19"/>
      <c r="FDJ1" s="19"/>
      <c r="FDK1" s="19"/>
      <c r="FDL1" s="19"/>
      <c r="FDM1" s="19"/>
      <c r="FDN1" s="19"/>
      <c r="FDO1" s="19"/>
      <c r="FDP1" s="19"/>
      <c r="FDQ1" s="19"/>
      <c r="FDR1" s="19"/>
      <c r="FDS1" s="19"/>
      <c r="FDT1" s="19"/>
      <c r="FDU1" s="19"/>
      <c r="FDV1" s="19"/>
      <c r="FDW1" s="19"/>
      <c r="FDX1" s="19"/>
      <c r="FDY1" s="19"/>
      <c r="FDZ1" s="19"/>
      <c r="FEA1" s="19"/>
      <c r="FEB1" s="19"/>
      <c r="FEC1" s="19"/>
      <c r="FED1" s="19"/>
      <c r="FEE1" s="19"/>
      <c r="FEF1" s="19"/>
      <c r="FEG1" s="19"/>
      <c r="FEH1" s="19"/>
      <c r="FEI1" s="19"/>
      <c r="FEJ1" s="19"/>
      <c r="FEK1" s="19"/>
      <c r="FEL1" s="19"/>
      <c r="FEM1" s="19"/>
      <c r="FEN1" s="19"/>
      <c r="FEO1" s="19"/>
      <c r="FEP1" s="19"/>
      <c r="FEQ1" s="19"/>
      <c r="FER1" s="19"/>
      <c r="FES1" s="19"/>
      <c r="FET1" s="19"/>
      <c r="FEU1" s="19"/>
      <c r="FEV1" s="19"/>
      <c r="FEW1" s="19"/>
      <c r="FEX1" s="19"/>
      <c r="FEY1" s="19"/>
      <c r="FEZ1" s="19"/>
      <c r="FFA1" s="19"/>
      <c r="FFB1" s="19"/>
      <c r="FFC1" s="19"/>
      <c r="FFD1" s="19"/>
      <c r="FFE1" s="19"/>
      <c r="FFF1" s="19"/>
      <c r="FFG1" s="19"/>
      <c r="FFH1" s="19"/>
      <c r="FFI1" s="19"/>
      <c r="FFJ1" s="19"/>
      <c r="FFK1" s="19"/>
      <c r="FFL1" s="19"/>
      <c r="FFM1" s="19"/>
      <c r="FFN1" s="19"/>
      <c r="FFO1" s="19"/>
      <c r="FFP1" s="19"/>
      <c r="FFQ1" s="19"/>
      <c r="FFR1" s="19"/>
      <c r="FFS1" s="19"/>
      <c r="FFT1" s="19"/>
      <c r="FFU1" s="19"/>
      <c r="FFV1" s="19"/>
      <c r="FFW1" s="19"/>
      <c r="FFX1" s="19"/>
      <c r="FFY1" s="19"/>
      <c r="FFZ1" s="19"/>
      <c r="FGA1" s="19"/>
      <c r="FGB1" s="19"/>
      <c r="FGC1" s="19"/>
      <c r="FGD1" s="19"/>
      <c r="FGE1" s="19"/>
      <c r="FGF1" s="19"/>
      <c r="FGG1" s="19"/>
      <c r="FGH1" s="19"/>
      <c r="FGI1" s="19"/>
      <c r="FGJ1" s="19"/>
      <c r="FGK1" s="19"/>
      <c r="FGL1" s="19"/>
      <c r="FGM1" s="19"/>
      <c r="FGN1" s="19"/>
      <c r="FGO1" s="19"/>
      <c r="FGP1" s="19"/>
      <c r="FGQ1" s="19"/>
      <c r="FGR1" s="19"/>
      <c r="FGS1" s="19"/>
      <c r="FGT1" s="19"/>
      <c r="FGU1" s="19"/>
      <c r="FGV1" s="19"/>
      <c r="FGW1" s="19"/>
      <c r="FGX1" s="19"/>
      <c r="FGY1" s="19"/>
      <c r="FGZ1" s="19"/>
      <c r="FHA1" s="19"/>
      <c r="FHB1" s="19"/>
      <c r="FHC1" s="19"/>
      <c r="FHD1" s="19"/>
      <c r="FHE1" s="19"/>
      <c r="FHF1" s="19"/>
      <c r="FHG1" s="19"/>
      <c r="FHH1" s="19"/>
      <c r="FHI1" s="19"/>
      <c r="FHJ1" s="19"/>
      <c r="FHK1" s="19"/>
      <c r="FHL1" s="19"/>
      <c r="FHM1" s="19"/>
      <c r="FHN1" s="19"/>
      <c r="FHO1" s="19"/>
      <c r="FHP1" s="19"/>
      <c r="FHQ1" s="19"/>
      <c r="FHR1" s="19"/>
      <c r="FHS1" s="19"/>
      <c r="FHT1" s="19"/>
      <c r="FHU1" s="19"/>
      <c r="FHV1" s="19"/>
      <c r="FHW1" s="19"/>
      <c r="FHX1" s="19"/>
      <c r="FHY1" s="19"/>
      <c r="FHZ1" s="19"/>
      <c r="FIA1" s="19"/>
      <c r="FIB1" s="19"/>
      <c r="FIC1" s="19"/>
      <c r="FID1" s="19"/>
      <c r="FIE1" s="19"/>
      <c r="FIF1" s="19"/>
      <c r="FIG1" s="19"/>
      <c r="FIH1" s="19"/>
      <c r="FII1" s="19"/>
      <c r="FIJ1" s="19"/>
      <c r="FIK1" s="19"/>
      <c r="FIL1" s="19"/>
      <c r="FIM1" s="19"/>
      <c r="FIN1" s="19"/>
      <c r="FIO1" s="19"/>
      <c r="FIP1" s="19"/>
      <c r="FIQ1" s="19"/>
      <c r="FIR1" s="19"/>
      <c r="FIS1" s="19"/>
      <c r="FIT1" s="19"/>
      <c r="FIU1" s="19"/>
      <c r="FIV1" s="19"/>
      <c r="FIW1" s="19"/>
      <c r="FIX1" s="19"/>
      <c r="FIY1" s="19"/>
      <c r="FIZ1" s="19"/>
      <c r="FJA1" s="19"/>
      <c r="FJB1" s="19"/>
      <c r="FJC1" s="19"/>
      <c r="FJD1" s="19"/>
      <c r="FJE1" s="19"/>
      <c r="FJF1" s="19"/>
      <c r="FJG1" s="19"/>
      <c r="FJH1" s="19"/>
      <c r="FJI1" s="19"/>
      <c r="FJJ1" s="19"/>
      <c r="FJK1" s="19"/>
      <c r="FJL1" s="19"/>
      <c r="FJM1" s="19"/>
      <c r="FJN1" s="19"/>
      <c r="FJO1" s="19"/>
      <c r="FJP1" s="19"/>
      <c r="FJQ1" s="19"/>
      <c r="FJR1" s="19"/>
      <c r="FJS1" s="19"/>
      <c r="FJT1" s="19"/>
      <c r="FJU1" s="19"/>
      <c r="FJV1" s="19"/>
      <c r="FJW1" s="19"/>
      <c r="FJX1" s="19"/>
      <c r="FJY1" s="19"/>
      <c r="FJZ1" s="19"/>
      <c r="FKA1" s="19"/>
      <c r="FKB1" s="19"/>
      <c r="FKC1" s="19"/>
      <c r="FKD1" s="19"/>
      <c r="FKE1" s="19"/>
      <c r="FKF1" s="19"/>
      <c r="FKG1" s="19"/>
      <c r="FKH1" s="19"/>
      <c r="FKI1" s="19"/>
      <c r="FKJ1" s="19"/>
      <c r="FKK1" s="19"/>
      <c r="FKL1" s="19"/>
      <c r="FKM1" s="19"/>
      <c r="FKN1" s="19"/>
      <c r="FKO1" s="19"/>
      <c r="FKP1" s="19"/>
      <c r="FKQ1" s="19"/>
      <c r="FKR1" s="19"/>
      <c r="FKS1" s="19"/>
      <c r="FKT1" s="19"/>
      <c r="FKU1" s="19"/>
      <c r="FKV1" s="19"/>
      <c r="FKW1" s="19"/>
      <c r="FKX1" s="19"/>
      <c r="FKY1" s="19"/>
      <c r="FKZ1" s="19"/>
      <c r="FLA1" s="19"/>
      <c r="FLB1" s="19"/>
      <c r="FLC1" s="19"/>
      <c r="FLD1" s="19"/>
      <c r="FLE1" s="19"/>
      <c r="FLF1" s="19"/>
      <c r="FLG1" s="19"/>
      <c r="FLH1" s="19"/>
      <c r="FLI1" s="19"/>
      <c r="FLJ1" s="19"/>
      <c r="FLK1" s="19"/>
      <c r="FLL1" s="19"/>
      <c r="FLM1" s="19"/>
      <c r="FLN1" s="19"/>
      <c r="FLO1" s="19"/>
      <c r="FLP1" s="19"/>
      <c r="FLQ1" s="19"/>
      <c r="FLR1" s="19"/>
      <c r="FLS1" s="19"/>
      <c r="FLT1" s="19"/>
      <c r="FLU1" s="19"/>
      <c r="FLV1" s="19"/>
      <c r="FLW1" s="19"/>
      <c r="FLX1" s="19"/>
      <c r="FLY1" s="19"/>
      <c r="FLZ1" s="19"/>
      <c r="FMA1" s="19"/>
      <c r="FMB1" s="19"/>
      <c r="FMC1" s="19"/>
      <c r="FMD1" s="19"/>
      <c r="FME1" s="19"/>
      <c r="FMF1" s="19"/>
      <c r="FMG1" s="19"/>
      <c r="FMH1" s="19"/>
      <c r="FMI1" s="19"/>
      <c r="FMJ1" s="19"/>
      <c r="FMK1" s="19"/>
      <c r="FML1" s="19"/>
      <c r="FMM1" s="19"/>
      <c r="FMN1" s="19"/>
      <c r="FMO1" s="19"/>
      <c r="FMP1" s="19"/>
      <c r="FMQ1" s="19"/>
      <c r="FMR1" s="19"/>
      <c r="FMS1" s="19"/>
      <c r="FMT1" s="19"/>
      <c r="FMU1" s="19"/>
      <c r="FMV1" s="19"/>
      <c r="FMW1" s="19"/>
      <c r="FMX1" s="19"/>
      <c r="FMY1" s="19"/>
      <c r="FMZ1" s="19"/>
      <c r="FNA1" s="19"/>
      <c r="FNB1" s="19"/>
      <c r="FNC1" s="19"/>
      <c r="FND1" s="19"/>
      <c r="FNE1" s="19"/>
      <c r="FNF1" s="19"/>
      <c r="FNG1" s="19"/>
      <c r="FNH1" s="19"/>
      <c r="FNI1" s="19"/>
      <c r="FNJ1" s="19"/>
      <c r="FNK1" s="19"/>
      <c r="FNL1" s="19"/>
      <c r="FNM1" s="19"/>
      <c r="FNN1" s="19"/>
      <c r="FNO1" s="19"/>
      <c r="FNP1" s="19"/>
      <c r="FNQ1" s="19"/>
      <c r="FNR1" s="19"/>
      <c r="FNS1" s="19"/>
      <c r="FNT1" s="19"/>
      <c r="FNU1" s="19"/>
      <c r="FNV1" s="19"/>
      <c r="FNW1" s="19"/>
      <c r="FNX1" s="19"/>
      <c r="FNY1" s="19"/>
      <c r="FNZ1" s="19"/>
      <c r="FOA1" s="19"/>
      <c r="FOB1" s="19"/>
      <c r="FOC1" s="19"/>
      <c r="FOD1" s="19"/>
      <c r="FOE1" s="19"/>
      <c r="FOF1" s="19"/>
      <c r="FOG1" s="19"/>
      <c r="FOH1" s="19"/>
      <c r="FOI1" s="19"/>
      <c r="FOJ1" s="19"/>
      <c r="FOK1" s="19"/>
      <c r="FOL1" s="19"/>
      <c r="FOM1" s="19"/>
      <c r="FON1" s="19"/>
      <c r="FOO1" s="19"/>
      <c r="FOP1" s="19"/>
      <c r="FOQ1" s="19"/>
      <c r="FOR1" s="19"/>
      <c r="FOS1" s="19"/>
      <c r="FOT1" s="19"/>
      <c r="FOU1" s="19"/>
      <c r="FOV1" s="19"/>
      <c r="FOW1" s="19"/>
      <c r="FOX1" s="19"/>
      <c r="FOY1" s="19"/>
      <c r="FOZ1" s="19"/>
      <c r="FPA1" s="19"/>
      <c r="FPB1" s="19"/>
      <c r="FPC1" s="19"/>
      <c r="FPD1" s="19"/>
      <c r="FPE1" s="19"/>
      <c r="FPF1" s="19"/>
      <c r="FPG1" s="19"/>
      <c r="FPH1" s="19"/>
      <c r="FPI1" s="19"/>
      <c r="FPJ1" s="19"/>
      <c r="FPK1" s="19"/>
      <c r="FPL1" s="19"/>
      <c r="FPM1" s="19"/>
      <c r="FPN1" s="19"/>
      <c r="FPO1" s="19"/>
      <c r="FPP1" s="19"/>
      <c r="FPQ1" s="19"/>
      <c r="FPR1" s="19"/>
      <c r="FPS1" s="19"/>
      <c r="FPT1" s="19"/>
      <c r="FPU1" s="19"/>
      <c r="FPV1" s="19"/>
      <c r="FPW1" s="19"/>
      <c r="FPX1" s="19"/>
      <c r="FPY1" s="19"/>
      <c r="FPZ1" s="19"/>
      <c r="FQA1" s="19"/>
      <c r="FQB1" s="19"/>
      <c r="FQC1" s="19"/>
      <c r="FQD1" s="19"/>
      <c r="FQE1" s="19"/>
      <c r="FQF1" s="19"/>
      <c r="FQG1" s="19"/>
      <c r="FQH1" s="19"/>
      <c r="FQI1" s="19"/>
      <c r="FQJ1" s="19"/>
      <c r="FQK1" s="19"/>
      <c r="FQL1" s="19"/>
      <c r="FQM1" s="19"/>
      <c r="FQN1" s="19"/>
      <c r="FQO1" s="19"/>
      <c r="FQP1" s="19"/>
      <c r="FQQ1" s="19"/>
      <c r="FQR1" s="19"/>
      <c r="FQS1" s="19"/>
      <c r="FQT1" s="19"/>
      <c r="FQU1" s="19"/>
      <c r="FQV1" s="19"/>
      <c r="FQW1" s="19"/>
      <c r="FQX1" s="19"/>
      <c r="FQY1" s="19"/>
      <c r="FQZ1" s="19"/>
      <c r="FRA1" s="19"/>
      <c r="FRB1" s="19"/>
      <c r="FRC1" s="19"/>
      <c r="FRD1" s="19"/>
      <c r="FRE1" s="19"/>
      <c r="FRF1" s="19"/>
      <c r="FRG1" s="19"/>
      <c r="FRH1" s="19"/>
      <c r="FRI1" s="19"/>
      <c r="FRJ1" s="19"/>
      <c r="FRK1" s="19"/>
      <c r="FRL1" s="19"/>
      <c r="FRM1" s="19"/>
      <c r="FRN1" s="19"/>
      <c r="FRO1" s="19"/>
      <c r="FRP1" s="19"/>
      <c r="FRQ1" s="19"/>
      <c r="FRR1" s="19"/>
      <c r="FRS1" s="19"/>
      <c r="FRT1" s="19"/>
      <c r="FRU1" s="19"/>
      <c r="FRV1" s="19"/>
      <c r="FRW1" s="19"/>
      <c r="FRX1" s="19"/>
      <c r="FRY1" s="19"/>
      <c r="FRZ1" s="19"/>
      <c r="FSA1" s="19"/>
      <c r="FSB1" s="19"/>
      <c r="FSC1" s="19"/>
      <c r="FSD1" s="19"/>
      <c r="FSE1" s="19"/>
      <c r="FSF1" s="19"/>
      <c r="FSG1" s="19"/>
      <c r="FSH1" s="19"/>
      <c r="FSI1" s="19"/>
      <c r="FSJ1" s="19"/>
      <c r="FSK1" s="19"/>
      <c r="FSL1" s="19"/>
      <c r="FSM1" s="19"/>
      <c r="FSN1" s="19"/>
      <c r="FSO1" s="19"/>
      <c r="FSP1" s="19"/>
      <c r="FSQ1" s="19"/>
      <c r="FSR1" s="19"/>
      <c r="FSS1" s="19"/>
      <c r="FST1" s="19"/>
      <c r="FSU1" s="19"/>
      <c r="FSV1" s="19"/>
      <c r="FSW1" s="19"/>
      <c r="FSX1" s="19"/>
      <c r="FSY1" s="19"/>
      <c r="FSZ1" s="19"/>
      <c r="FTA1" s="19"/>
      <c r="FTB1" s="19"/>
      <c r="FTC1" s="19"/>
      <c r="FTD1" s="19"/>
      <c r="FTE1" s="19"/>
      <c r="FTF1" s="19"/>
      <c r="FTG1" s="19"/>
      <c r="FTH1" s="19"/>
      <c r="FTI1" s="19"/>
      <c r="FTJ1" s="19"/>
      <c r="FTK1" s="19"/>
      <c r="FTL1" s="19"/>
      <c r="FTM1" s="19"/>
      <c r="FTN1" s="19"/>
      <c r="FTO1" s="19"/>
      <c r="FTP1" s="19"/>
      <c r="FTQ1" s="19"/>
      <c r="FTR1" s="19"/>
      <c r="FTS1" s="19"/>
      <c r="FTT1" s="19"/>
      <c r="FTU1" s="19"/>
      <c r="FTV1" s="19"/>
      <c r="FTW1" s="19"/>
      <c r="FTX1" s="19"/>
      <c r="FTY1" s="19"/>
      <c r="FTZ1" s="19"/>
      <c r="FUA1" s="19"/>
      <c r="FUB1" s="19"/>
      <c r="FUC1" s="19"/>
      <c r="FUD1" s="19"/>
      <c r="FUE1" s="19"/>
      <c r="FUF1" s="19"/>
      <c r="FUG1" s="19"/>
      <c r="FUH1" s="19"/>
      <c r="FUI1" s="19"/>
      <c r="FUJ1" s="19"/>
      <c r="FUK1" s="19"/>
      <c r="FUL1" s="19"/>
      <c r="FUM1" s="19"/>
      <c r="FUN1" s="19"/>
      <c r="FUO1" s="19"/>
      <c r="FUP1" s="19"/>
      <c r="FUQ1" s="19"/>
      <c r="FUR1" s="19"/>
      <c r="FUS1" s="19"/>
      <c r="FUT1" s="19"/>
      <c r="FUU1" s="19"/>
      <c r="FUV1" s="19"/>
      <c r="FUW1" s="19"/>
      <c r="FUX1" s="19"/>
      <c r="FUY1" s="19"/>
      <c r="FUZ1" s="19"/>
      <c r="FVA1" s="19"/>
      <c r="FVB1" s="19"/>
      <c r="FVC1" s="19"/>
      <c r="FVD1" s="19"/>
      <c r="FVE1" s="19"/>
      <c r="FVF1" s="19"/>
      <c r="FVG1" s="19"/>
      <c r="FVH1" s="19"/>
      <c r="FVI1" s="19"/>
      <c r="FVJ1" s="19"/>
      <c r="FVK1" s="19"/>
      <c r="FVL1" s="19"/>
      <c r="FVM1" s="19"/>
      <c r="FVN1" s="19"/>
      <c r="FVO1" s="19"/>
      <c r="FVP1" s="19"/>
      <c r="FVQ1" s="19"/>
      <c r="FVR1" s="19"/>
      <c r="FVS1" s="19"/>
      <c r="FVT1" s="19"/>
      <c r="FVU1" s="19"/>
      <c r="FVV1" s="19"/>
      <c r="FVW1" s="19"/>
      <c r="FVX1" s="19"/>
      <c r="FVY1" s="19"/>
      <c r="FVZ1" s="19"/>
      <c r="FWA1" s="19"/>
      <c r="FWB1" s="19"/>
      <c r="FWC1" s="19"/>
      <c r="FWD1" s="19"/>
      <c r="FWE1" s="19"/>
      <c r="FWF1" s="19"/>
      <c r="FWG1" s="19"/>
      <c r="FWH1" s="19"/>
      <c r="FWI1" s="19"/>
      <c r="FWJ1" s="19"/>
      <c r="FWK1" s="19"/>
      <c r="FWL1" s="19"/>
      <c r="FWM1" s="19"/>
      <c r="FWN1" s="19"/>
      <c r="FWO1" s="19"/>
      <c r="FWP1" s="19"/>
      <c r="FWQ1" s="19"/>
      <c r="FWR1" s="19"/>
      <c r="FWS1" s="19"/>
      <c r="FWT1" s="19"/>
      <c r="FWU1" s="19"/>
      <c r="FWV1" s="19"/>
      <c r="FWW1" s="19"/>
      <c r="FWX1" s="19"/>
      <c r="FWY1" s="19"/>
      <c r="FWZ1" s="19"/>
      <c r="FXA1" s="19"/>
      <c r="FXB1" s="19"/>
      <c r="FXC1" s="19"/>
      <c r="FXD1" s="19"/>
      <c r="FXE1" s="19"/>
      <c r="FXF1" s="19"/>
      <c r="FXG1" s="19"/>
      <c r="FXH1" s="19"/>
      <c r="FXI1" s="19"/>
      <c r="FXJ1" s="19"/>
      <c r="FXK1" s="19"/>
      <c r="FXL1" s="19"/>
      <c r="FXM1" s="19"/>
      <c r="FXN1" s="19"/>
      <c r="FXO1" s="19"/>
      <c r="FXP1" s="19"/>
      <c r="FXQ1" s="19"/>
      <c r="FXR1" s="19"/>
      <c r="FXS1" s="19"/>
      <c r="FXT1" s="19"/>
      <c r="FXU1" s="19"/>
      <c r="FXV1" s="19"/>
      <c r="FXW1" s="19"/>
      <c r="FXX1" s="19"/>
      <c r="FXY1" s="19"/>
      <c r="FXZ1" s="19"/>
      <c r="FYA1" s="19"/>
      <c r="FYB1" s="19"/>
      <c r="FYC1" s="19"/>
      <c r="FYD1" s="19"/>
      <c r="FYE1" s="19"/>
      <c r="FYF1" s="19"/>
      <c r="FYG1" s="19"/>
      <c r="FYH1" s="19"/>
      <c r="FYI1" s="19"/>
      <c r="FYJ1" s="19"/>
      <c r="FYK1" s="19"/>
      <c r="FYL1" s="19"/>
      <c r="FYM1" s="19"/>
      <c r="FYN1" s="19"/>
      <c r="FYO1" s="19"/>
      <c r="FYP1" s="19"/>
      <c r="FYQ1" s="19"/>
      <c r="FYR1" s="19"/>
      <c r="FYS1" s="19"/>
      <c r="FYT1" s="19"/>
      <c r="FYU1" s="19"/>
      <c r="FYV1" s="19"/>
      <c r="FYW1" s="19"/>
      <c r="FYX1" s="19"/>
      <c r="FYY1" s="19"/>
      <c r="FYZ1" s="19"/>
      <c r="FZA1" s="19"/>
      <c r="FZB1" s="19"/>
      <c r="FZC1" s="19"/>
      <c r="FZD1" s="19"/>
      <c r="FZE1" s="19"/>
      <c r="FZF1" s="19"/>
      <c r="FZG1" s="19"/>
      <c r="FZH1" s="19"/>
      <c r="FZI1" s="19"/>
      <c r="FZJ1" s="19"/>
      <c r="FZK1" s="19"/>
      <c r="FZL1" s="19"/>
      <c r="FZM1" s="19"/>
      <c r="FZN1" s="19"/>
      <c r="FZO1" s="19"/>
      <c r="FZP1" s="19"/>
      <c r="FZQ1" s="19"/>
      <c r="FZR1" s="19"/>
      <c r="FZS1" s="19"/>
      <c r="FZT1" s="19"/>
      <c r="FZU1" s="19"/>
      <c r="FZV1" s="19"/>
      <c r="FZW1" s="19"/>
      <c r="FZX1" s="19"/>
      <c r="FZY1" s="19"/>
      <c r="FZZ1" s="19"/>
      <c r="GAA1" s="19"/>
      <c r="GAB1" s="19"/>
      <c r="GAC1" s="19"/>
      <c r="GAD1" s="19"/>
      <c r="GAE1" s="19"/>
      <c r="GAF1" s="19"/>
      <c r="GAG1" s="19"/>
      <c r="GAH1" s="19"/>
      <c r="GAI1" s="19"/>
      <c r="GAJ1" s="19"/>
      <c r="GAK1" s="19"/>
      <c r="GAL1" s="19"/>
      <c r="GAM1" s="19"/>
      <c r="GAN1" s="19"/>
      <c r="GAO1" s="19"/>
      <c r="GAP1" s="19"/>
      <c r="GAQ1" s="19"/>
      <c r="GAR1" s="19"/>
      <c r="GAS1" s="19"/>
      <c r="GAT1" s="19"/>
      <c r="GAU1" s="19"/>
      <c r="GAV1" s="19"/>
      <c r="GAW1" s="19"/>
      <c r="GAX1" s="19"/>
      <c r="GAY1" s="19"/>
      <c r="GAZ1" s="19"/>
      <c r="GBA1" s="19"/>
      <c r="GBB1" s="19"/>
      <c r="GBC1" s="19"/>
      <c r="GBD1" s="19"/>
      <c r="GBE1" s="19"/>
      <c r="GBF1" s="19"/>
      <c r="GBG1" s="19"/>
      <c r="GBH1" s="19"/>
      <c r="GBI1" s="19"/>
      <c r="GBJ1" s="19"/>
      <c r="GBK1" s="19"/>
      <c r="GBL1" s="19"/>
      <c r="GBM1" s="19"/>
      <c r="GBN1" s="19"/>
      <c r="GBO1" s="19"/>
      <c r="GBP1" s="19"/>
      <c r="GBQ1" s="19"/>
      <c r="GBR1" s="19"/>
      <c r="GBS1" s="19"/>
      <c r="GBT1" s="19"/>
      <c r="GBU1" s="19"/>
      <c r="GBV1" s="19"/>
      <c r="GBW1" s="19"/>
      <c r="GBX1" s="19"/>
      <c r="GBY1" s="19"/>
      <c r="GBZ1" s="19"/>
      <c r="GCA1" s="19"/>
      <c r="GCB1" s="19"/>
      <c r="GCC1" s="19"/>
      <c r="GCD1" s="19"/>
      <c r="GCE1" s="19"/>
      <c r="GCF1" s="19"/>
      <c r="GCG1" s="19"/>
      <c r="GCH1" s="19"/>
      <c r="GCI1" s="19"/>
      <c r="GCJ1" s="19"/>
      <c r="GCK1" s="19"/>
      <c r="GCL1" s="19"/>
      <c r="GCM1" s="19"/>
      <c r="GCN1" s="19"/>
      <c r="GCO1" s="19"/>
      <c r="GCP1" s="19"/>
      <c r="GCQ1" s="19"/>
      <c r="GCR1" s="19"/>
      <c r="GCS1" s="19"/>
      <c r="GCT1" s="19"/>
      <c r="GCU1" s="19"/>
      <c r="GCV1" s="19"/>
      <c r="GCW1" s="19"/>
      <c r="GCX1" s="19"/>
      <c r="GCY1" s="19"/>
      <c r="GCZ1" s="19"/>
      <c r="GDA1" s="19"/>
      <c r="GDB1" s="19"/>
      <c r="GDC1" s="19"/>
      <c r="GDD1" s="19"/>
      <c r="GDE1" s="19"/>
      <c r="GDF1" s="19"/>
      <c r="GDG1" s="19"/>
      <c r="GDH1" s="19"/>
      <c r="GDI1" s="19"/>
      <c r="GDJ1" s="19"/>
      <c r="GDK1" s="19"/>
      <c r="GDL1" s="19"/>
      <c r="GDM1" s="19"/>
      <c r="GDN1" s="19"/>
      <c r="GDO1" s="19"/>
      <c r="GDP1" s="19"/>
      <c r="GDQ1" s="19"/>
      <c r="GDR1" s="19"/>
      <c r="GDS1" s="19"/>
      <c r="GDT1" s="19"/>
      <c r="GDU1" s="19"/>
      <c r="GDV1" s="19"/>
      <c r="GDW1" s="19"/>
      <c r="GDX1" s="19"/>
      <c r="GDY1" s="19"/>
      <c r="GDZ1" s="19"/>
      <c r="GEA1" s="19"/>
      <c r="GEB1" s="19"/>
      <c r="GEC1" s="19"/>
      <c r="GED1" s="19"/>
      <c r="GEE1" s="19"/>
      <c r="GEF1" s="19"/>
      <c r="GEG1" s="19"/>
      <c r="GEH1" s="19"/>
      <c r="GEI1" s="19"/>
      <c r="GEJ1" s="19"/>
      <c r="GEK1" s="19"/>
      <c r="GEL1" s="19"/>
      <c r="GEM1" s="19"/>
      <c r="GEN1" s="19"/>
      <c r="GEO1" s="19"/>
      <c r="GEP1" s="19"/>
      <c r="GEQ1" s="19"/>
      <c r="GER1" s="19"/>
      <c r="GES1" s="19"/>
      <c r="GET1" s="19"/>
      <c r="GEU1" s="19"/>
      <c r="GEV1" s="19"/>
      <c r="GEW1" s="19"/>
      <c r="GEX1" s="19"/>
      <c r="GEY1" s="19"/>
      <c r="GEZ1" s="19"/>
      <c r="GFA1" s="19"/>
      <c r="GFB1" s="19"/>
      <c r="GFC1" s="19"/>
      <c r="GFD1" s="19"/>
      <c r="GFE1" s="19"/>
      <c r="GFF1" s="19"/>
      <c r="GFG1" s="19"/>
      <c r="GFH1" s="19"/>
      <c r="GFI1" s="19"/>
      <c r="GFJ1" s="19"/>
      <c r="GFK1" s="19"/>
      <c r="GFL1" s="19"/>
      <c r="GFM1" s="19"/>
      <c r="GFN1" s="19"/>
      <c r="GFO1" s="19"/>
      <c r="GFP1" s="19"/>
      <c r="GFQ1" s="19"/>
      <c r="GFR1" s="19"/>
      <c r="GFS1" s="19"/>
      <c r="GFT1" s="19"/>
      <c r="GFU1" s="19"/>
      <c r="GFV1" s="19"/>
      <c r="GFW1" s="19"/>
      <c r="GFX1" s="19"/>
      <c r="GFY1" s="19"/>
      <c r="GFZ1" s="19"/>
      <c r="GGA1" s="19"/>
      <c r="GGB1" s="19"/>
      <c r="GGC1" s="19"/>
      <c r="GGD1" s="19"/>
      <c r="GGE1" s="19"/>
      <c r="GGF1" s="19"/>
      <c r="GGG1" s="19"/>
      <c r="GGH1" s="19"/>
      <c r="GGI1" s="19"/>
      <c r="GGJ1" s="19"/>
      <c r="GGK1" s="19"/>
      <c r="GGL1" s="19"/>
      <c r="GGM1" s="19"/>
      <c r="GGN1" s="19"/>
      <c r="GGO1" s="19"/>
      <c r="GGP1" s="19"/>
      <c r="GGQ1" s="19"/>
      <c r="GGR1" s="19"/>
      <c r="GGS1" s="19"/>
      <c r="GGT1" s="19"/>
      <c r="GGU1" s="19"/>
      <c r="GGV1" s="19"/>
      <c r="GGW1" s="19"/>
      <c r="GGX1" s="19"/>
      <c r="GGY1" s="19"/>
      <c r="GGZ1" s="19"/>
      <c r="GHA1" s="19"/>
      <c r="GHB1" s="19"/>
      <c r="GHC1" s="19"/>
      <c r="GHD1" s="19"/>
      <c r="GHE1" s="19"/>
      <c r="GHF1" s="19"/>
      <c r="GHG1" s="19"/>
      <c r="GHH1" s="19"/>
      <c r="GHI1" s="19"/>
      <c r="GHJ1" s="19"/>
      <c r="GHK1" s="19"/>
      <c r="GHL1" s="19"/>
      <c r="GHM1" s="19"/>
      <c r="GHN1" s="19"/>
      <c r="GHO1" s="19"/>
      <c r="GHP1" s="19"/>
      <c r="GHQ1" s="19"/>
      <c r="GHR1" s="19"/>
      <c r="GHS1" s="19"/>
      <c r="GHT1" s="19"/>
      <c r="GHU1" s="19"/>
      <c r="GHV1" s="19"/>
      <c r="GHW1" s="19"/>
      <c r="GHX1" s="19"/>
      <c r="GHY1" s="19"/>
      <c r="GHZ1" s="19"/>
      <c r="GIA1" s="19"/>
      <c r="GIB1" s="19"/>
      <c r="GIC1" s="19"/>
      <c r="GID1" s="19"/>
      <c r="GIE1" s="19"/>
      <c r="GIF1" s="19"/>
      <c r="GIG1" s="19"/>
      <c r="GIH1" s="19"/>
      <c r="GII1" s="19"/>
      <c r="GIJ1" s="19"/>
      <c r="GIK1" s="19"/>
      <c r="GIL1" s="19"/>
      <c r="GIM1" s="19"/>
      <c r="GIN1" s="19"/>
      <c r="GIO1" s="19"/>
      <c r="GIP1" s="19"/>
      <c r="GIQ1" s="19"/>
      <c r="GIR1" s="19"/>
      <c r="GIS1" s="19"/>
      <c r="GIT1" s="19"/>
      <c r="GIU1" s="19"/>
      <c r="GIV1" s="19"/>
      <c r="GIW1" s="19"/>
      <c r="GIX1" s="19"/>
      <c r="GIY1" s="19"/>
      <c r="GIZ1" s="19"/>
      <c r="GJA1" s="19"/>
      <c r="GJB1" s="19"/>
      <c r="GJC1" s="19"/>
      <c r="GJD1" s="19"/>
      <c r="GJE1" s="19"/>
      <c r="GJF1" s="19"/>
      <c r="GJG1" s="19"/>
      <c r="GJH1" s="19"/>
      <c r="GJI1" s="19"/>
      <c r="GJJ1" s="19"/>
      <c r="GJK1" s="19"/>
      <c r="GJL1" s="19"/>
      <c r="GJM1" s="19"/>
      <c r="GJN1" s="19"/>
      <c r="GJO1" s="19"/>
      <c r="GJP1" s="19"/>
      <c r="GJQ1" s="19"/>
      <c r="GJR1" s="19"/>
      <c r="GJS1" s="19"/>
      <c r="GJT1" s="19"/>
      <c r="GJU1" s="19"/>
      <c r="GJV1" s="19"/>
      <c r="GJW1" s="19"/>
      <c r="GJX1" s="19"/>
      <c r="GJY1" s="19"/>
      <c r="GJZ1" s="19"/>
      <c r="GKA1" s="19"/>
      <c r="GKB1" s="19"/>
      <c r="GKC1" s="19"/>
      <c r="GKD1" s="19"/>
      <c r="GKE1" s="19"/>
      <c r="GKF1" s="19"/>
      <c r="GKG1" s="19"/>
      <c r="GKH1" s="19"/>
      <c r="GKI1" s="19"/>
      <c r="GKJ1" s="19"/>
      <c r="GKK1" s="19"/>
      <c r="GKL1" s="19"/>
      <c r="GKM1" s="19"/>
      <c r="GKN1" s="19"/>
      <c r="GKO1" s="19"/>
      <c r="GKP1" s="19"/>
      <c r="GKQ1" s="19"/>
      <c r="GKR1" s="19"/>
      <c r="GKS1" s="19"/>
      <c r="GKT1" s="19"/>
      <c r="GKU1" s="19"/>
      <c r="GKV1" s="19"/>
      <c r="GKW1" s="19"/>
      <c r="GKX1" s="19"/>
      <c r="GKY1" s="19"/>
      <c r="GKZ1" s="19"/>
      <c r="GLA1" s="19"/>
      <c r="GLB1" s="19"/>
      <c r="GLC1" s="19"/>
      <c r="GLD1" s="19"/>
      <c r="GLE1" s="19"/>
      <c r="GLF1" s="19"/>
      <c r="GLG1" s="19"/>
      <c r="GLH1" s="19"/>
      <c r="GLI1" s="19"/>
      <c r="GLJ1" s="19"/>
      <c r="GLK1" s="19"/>
      <c r="GLL1" s="19"/>
      <c r="GLM1" s="19"/>
      <c r="GLN1" s="19"/>
      <c r="GLO1" s="19"/>
      <c r="GLP1" s="19"/>
      <c r="GLQ1" s="19"/>
      <c r="GLR1" s="19"/>
      <c r="GLS1" s="19"/>
      <c r="GLT1" s="19"/>
      <c r="GLU1" s="19"/>
      <c r="GLV1" s="19"/>
      <c r="GLW1" s="19"/>
      <c r="GLX1" s="19"/>
      <c r="GLY1" s="19"/>
      <c r="GLZ1" s="19"/>
      <c r="GMA1" s="19"/>
      <c r="GMB1" s="19"/>
      <c r="GMC1" s="19"/>
      <c r="GMD1" s="19"/>
      <c r="GME1" s="19"/>
      <c r="GMF1" s="19"/>
      <c r="GMG1" s="19"/>
      <c r="GMH1" s="19"/>
      <c r="GMI1" s="19"/>
      <c r="GMJ1" s="19"/>
      <c r="GMK1" s="19"/>
      <c r="GML1" s="19"/>
      <c r="GMM1" s="19"/>
      <c r="GMN1" s="19"/>
      <c r="GMO1" s="19"/>
      <c r="GMP1" s="19"/>
      <c r="GMQ1" s="19"/>
      <c r="GMR1" s="19"/>
      <c r="GMS1" s="19"/>
      <c r="GMT1" s="19"/>
      <c r="GMU1" s="19"/>
      <c r="GMV1" s="19"/>
      <c r="GMW1" s="19"/>
      <c r="GMX1" s="19"/>
      <c r="GMY1" s="19"/>
      <c r="GMZ1" s="19"/>
      <c r="GNA1" s="19"/>
      <c r="GNB1" s="19"/>
      <c r="GNC1" s="19"/>
      <c r="GND1" s="19"/>
      <c r="GNE1" s="19"/>
      <c r="GNF1" s="19"/>
      <c r="GNG1" s="19"/>
      <c r="GNH1" s="19"/>
      <c r="GNI1" s="19"/>
      <c r="GNJ1" s="19"/>
      <c r="GNK1" s="19"/>
      <c r="GNL1" s="19"/>
      <c r="GNM1" s="19"/>
      <c r="GNN1" s="19"/>
      <c r="GNO1" s="19"/>
      <c r="GNP1" s="19"/>
      <c r="GNQ1" s="19"/>
      <c r="GNR1" s="19"/>
      <c r="GNS1" s="19"/>
      <c r="GNT1" s="19"/>
      <c r="GNU1" s="19"/>
      <c r="GNV1" s="19"/>
      <c r="GNW1" s="19"/>
      <c r="GNX1" s="19"/>
      <c r="GNY1" s="19"/>
      <c r="GNZ1" s="19"/>
      <c r="GOA1" s="19"/>
      <c r="GOB1" s="19"/>
      <c r="GOC1" s="19"/>
      <c r="GOD1" s="19"/>
      <c r="GOE1" s="19"/>
      <c r="GOF1" s="19"/>
      <c r="GOG1" s="19"/>
      <c r="GOH1" s="19"/>
      <c r="GOI1" s="19"/>
      <c r="GOJ1" s="19"/>
      <c r="GOK1" s="19"/>
      <c r="GOL1" s="19"/>
      <c r="GOM1" s="19"/>
      <c r="GON1" s="19"/>
      <c r="GOO1" s="19"/>
      <c r="GOP1" s="19"/>
      <c r="GOQ1" s="19"/>
      <c r="GOR1" s="19"/>
      <c r="GOS1" s="19"/>
      <c r="GOT1" s="19"/>
      <c r="GOU1" s="19"/>
      <c r="GOV1" s="19"/>
      <c r="GOW1" s="19"/>
      <c r="GOX1" s="19"/>
      <c r="GOY1" s="19"/>
      <c r="GOZ1" s="19"/>
      <c r="GPA1" s="19"/>
      <c r="GPB1" s="19"/>
      <c r="GPC1" s="19"/>
      <c r="GPD1" s="19"/>
      <c r="GPE1" s="19"/>
      <c r="GPF1" s="19"/>
      <c r="GPG1" s="19"/>
      <c r="GPH1" s="19"/>
      <c r="GPI1" s="19"/>
      <c r="GPJ1" s="19"/>
      <c r="GPK1" s="19"/>
      <c r="GPL1" s="19"/>
      <c r="GPM1" s="19"/>
      <c r="GPN1" s="19"/>
      <c r="GPO1" s="19"/>
      <c r="GPP1" s="19"/>
      <c r="GPQ1" s="19"/>
      <c r="GPR1" s="19"/>
      <c r="GPS1" s="19"/>
      <c r="GPT1" s="19"/>
      <c r="GPU1" s="19"/>
      <c r="GPV1" s="19"/>
      <c r="GPW1" s="19"/>
      <c r="GPX1" s="19"/>
      <c r="GPY1" s="19"/>
      <c r="GPZ1" s="19"/>
      <c r="GQA1" s="19"/>
      <c r="GQB1" s="19"/>
      <c r="GQC1" s="19"/>
      <c r="GQD1" s="19"/>
      <c r="GQE1" s="19"/>
      <c r="GQF1" s="19"/>
      <c r="GQG1" s="19"/>
      <c r="GQH1" s="19"/>
      <c r="GQI1" s="19"/>
      <c r="GQJ1" s="19"/>
      <c r="GQK1" s="19"/>
      <c r="GQL1" s="19"/>
      <c r="GQM1" s="19"/>
      <c r="GQN1" s="19"/>
      <c r="GQO1" s="19"/>
      <c r="GQP1" s="19"/>
      <c r="GQQ1" s="19"/>
      <c r="GQR1" s="19"/>
      <c r="GQS1" s="19"/>
      <c r="GQT1" s="19"/>
      <c r="GQU1" s="19"/>
      <c r="GQV1" s="19"/>
      <c r="GQW1" s="19"/>
      <c r="GQX1" s="19"/>
      <c r="GQY1" s="19"/>
      <c r="GQZ1" s="19"/>
      <c r="GRA1" s="19"/>
      <c r="GRB1" s="19"/>
      <c r="GRC1" s="19"/>
      <c r="GRD1" s="19"/>
      <c r="GRE1" s="19"/>
      <c r="GRF1" s="19"/>
      <c r="GRG1" s="19"/>
      <c r="GRH1" s="19"/>
      <c r="GRI1" s="19"/>
      <c r="GRJ1" s="19"/>
      <c r="GRK1" s="19"/>
      <c r="GRL1" s="19"/>
      <c r="GRM1" s="19"/>
      <c r="GRN1" s="19"/>
      <c r="GRO1" s="19"/>
      <c r="GRP1" s="19"/>
      <c r="GRQ1" s="19"/>
      <c r="GRR1" s="19"/>
      <c r="GRS1" s="19"/>
      <c r="GRT1" s="19"/>
      <c r="GRU1" s="19"/>
      <c r="GRV1" s="19"/>
      <c r="GRW1" s="19"/>
      <c r="GRX1" s="19"/>
      <c r="GRY1" s="19"/>
      <c r="GRZ1" s="19"/>
      <c r="GSA1" s="19"/>
      <c r="GSB1" s="19"/>
      <c r="GSC1" s="19"/>
      <c r="GSD1" s="19"/>
      <c r="GSE1" s="19"/>
      <c r="GSF1" s="19"/>
      <c r="GSG1" s="19"/>
      <c r="GSH1" s="19"/>
      <c r="GSI1" s="19"/>
      <c r="GSJ1" s="19"/>
      <c r="GSK1" s="19"/>
      <c r="GSL1" s="19"/>
      <c r="GSM1" s="19"/>
      <c r="GSN1" s="19"/>
      <c r="GSO1" s="19"/>
      <c r="GSP1" s="19"/>
      <c r="GSQ1" s="19"/>
      <c r="GSR1" s="19"/>
      <c r="GSS1" s="19"/>
      <c r="GST1" s="19"/>
      <c r="GSU1" s="19"/>
      <c r="GSV1" s="19"/>
      <c r="GSW1" s="19"/>
      <c r="GSX1" s="19"/>
      <c r="GSY1" s="19"/>
      <c r="GSZ1" s="19"/>
      <c r="GTA1" s="19"/>
      <c r="GTB1" s="19"/>
      <c r="GTC1" s="19"/>
      <c r="GTD1" s="19"/>
      <c r="GTE1" s="19"/>
      <c r="GTF1" s="19"/>
      <c r="GTG1" s="19"/>
      <c r="GTH1" s="19"/>
      <c r="GTI1" s="19"/>
      <c r="GTJ1" s="19"/>
      <c r="GTK1" s="19"/>
      <c r="GTL1" s="19"/>
      <c r="GTM1" s="19"/>
      <c r="GTN1" s="19"/>
      <c r="GTO1" s="19"/>
      <c r="GTP1" s="19"/>
      <c r="GTQ1" s="19"/>
      <c r="GTR1" s="19"/>
      <c r="GTS1" s="19"/>
      <c r="GTT1" s="19"/>
      <c r="GTU1" s="19"/>
      <c r="GTV1" s="19"/>
      <c r="GTW1" s="19"/>
      <c r="GTX1" s="19"/>
      <c r="GTY1" s="19"/>
      <c r="GTZ1" s="19"/>
      <c r="GUA1" s="19"/>
      <c r="GUB1" s="19"/>
      <c r="GUC1" s="19"/>
      <c r="GUD1" s="19"/>
      <c r="GUE1" s="19"/>
      <c r="GUF1" s="19"/>
      <c r="GUG1" s="19"/>
      <c r="GUH1" s="19"/>
      <c r="GUI1" s="19"/>
      <c r="GUJ1" s="19"/>
      <c r="GUK1" s="19"/>
      <c r="GUL1" s="19"/>
      <c r="GUM1" s="19"/>
      <c r="GUN1" s="19"/>
      <c r="GUO1" s="19"/>
      <c r="GUP1" s="19"/>
      <c r="GUQ1" s="19"/>
      <c r="GUR1" s="19"/>
      <c r="GUS1" s="19"/>
      <c r="GUT1" s="19"/>
      <c r="GUU1" s="19"/>
      <c r="GUV1" s="19"/>
      <c r="GUW1" s="19"/>
      <c r="GUX1" s="19"/>
      <c r="GUY1" s="19"/>
      <c r="GUZ1" s="19"/>
      <c r="GVA1" s="19"/>
      <c r="GVB1" s="19"/>
      <c r="GVC1" s="19"/>
      <c r="GVD1" s="19"/>
      <c r="GVE1" s="19"/>
      <c r="GVF1" s="19"/>
      <c r="GVG1" s="19"/>
      <c r="GVH1" s="19"/>
      <c r="GVI1" s="19"/>
      <c r="GVJ1" s="19"/>
      <c r="GVK1" s="19"/>
      <c r="GVL1" s="19"/>
      <c r="GVM1" s="19"/>
      <c r="GVN1" s="19"/>
      <c r="GVO1" s="19"/>
      <c r="GVP1" s="19"/>
      <c r="GVQ1" s="19"/>
      <c r="GVR1" s="19"/>
      <c r="GVS1" s="19"/>
      <c r="GVT1" s="19"/>
      <c r="GVU1" s="19"/>
      <c r="GVV1" s="19"/>
      <c r="GVW1" s="19"/>
      <c r="GVX1" s="19"/>
      <c r="GVY1" s="19"/>
      <c r="GVZ1" s="19"/>
      <c r="GWA1" s="19"/>
      <c r="GWB1" s="19"/>
      <c r="GWC1" s="19"/>
      <c r="GWD1" s="19"/>
      <c r="GWE1" s="19"/>
      <c r="GWF1" s="19"/>
      <c r="GWG1" s="19"/>
      <c r="GWH1" s="19"/>
      <c r="GWI1" s="19"/>
      <c r="GWJ1" s="19"/>
      <c r="GWK1" s="19"/>
      <c r="GWL1" s="19"/>
      <c r="GWM1" s="19"/>
      <c r="GWN1" s="19"/>
      <c r="GWO1" s="19"/>
      <c r="GWP1" s="19"/>
      <c r="GWQ1" s="19"/>
      <c r="GWR1" s="19"/>
      <c r="GWS1" s="19"/>
      <c r="GWT1" s="19"/>
      <c r="GWU1" s="19"/>
      <c r="GWV1" s="19"/>
      <c r="GWW1" s="19"/>
      <c r="GWX1" s="19"/>
      <c r="GWY1" s="19"/>
      <c r="GWZ1" s="19"/>
      <c r="GXA1" s="19"/>
      <c r="GXB1" s="19"/>
      <c r="GXC1" s="19"/>
      <c r="GXD1" s="19"/>
      <c r="GXE1" s="19"/>
      <c r="GXF1" s="19"/>
      <c r="GXG1" s="19"/>
      <c r="GXH1" s="19"/>
      <c r="GXI1" s="19"/>
      <c r="GXJ1" s="19"/>
      <c r="GXK1" s="19"/>
      <c r="GXL1" s="19"/>
      <c r="GXM1" s="19"/>
      <c r="GXN1" s="19"/>
      <c r="GXO1" s="19"/>
      <c r="GXP1" s="19"/>
      <c r="GXQ1" s="19"/>
      <c r="GXR1" s="19"/>
      <c r="GXS1" s="19"/>
      <c r="GXT1" s="19"/>
      <c r="GXU1" s="19"/>
      <c r="GXV1" s="19"/>
      <c r="GXW1" s="19"/>
      <c r="GXX1" s="19"/>
      <c r="GXY1" s="19"/>
      <c r="GXZ1" s="19"/>
      <c r="GYA1" s="19"/>
      <c r="GYB1" s="19"/>
      <c r="GYC1" s="19"/>
      <c r="GYD1" s="19"/>
      <c r="GYE1" s="19"/>
      <c r="GYF1" s="19"/>
      <c r="GYG1" s="19"/>
      <c r="GYH1" s="19"/>
      <c r="GYI1" s="19"/>
      <c r="GYJ1" s="19"/>
      <c r="GYK1" s="19"/>
      <c r="GYL1" s="19"/>
      <c r="GYM1" s="19"/>
      <c r="GYN1" s="19"/>
      <c r="GYO1" s="19"/>
      <c r="GYP1" s="19"/>
      <c r="GYQ1" s="19"/>
      <c r="GYR1" s="19"/>
      <c r="GYS1" s="19"/>
      <c r="GYT1" s="19"/>
      <c r="GYU1" s="19"/>
      <c r="GYV1" s="19"/>
      <c r="GYW1" s="19"/>
      <c r="GYX1" s="19"/>
      <c r="GYY1" s="19"/>
      <c r="GYZ1" s="19"/>
      <c r="GZA1" s="19"/>
      <c r="GZB1" s="19"/>
      <c r="GZC1" s="19"/>
      <c r="GZD1" s="19"/>
      <c r="GZE1" s="19"/>
      <c r="GZF1" s="19"/>
      <c r="GZG1" s="19"/>
      <c r="GZH1" s="19"/>
      <c r="GZI1" s="19"/>
      <c r="GZJ1" s="19"/>
      <c r="GZK1" s="19"/>
      <c r="GZL1" s="19"/>
      <c r="GZM1" s="19"/>
      <c r="GZN1" s="19"/>
      <c r="GZO1" s="19"/>
      <c r="GZP1" s="19"/>
      <c r="GZQ1" s="19"/>
      <c r="GZR1" s="19"/>
      <c r="GZS1" s="19"/>
      <c r="GZT1" s="19"/>
      <c r="GZU1" s="19"/>
      <c r="GZV1" s="19"/>
      <c r="GZW1" s="19"/>
      <c r="GZX1" s="19"/>
      <c r="GZY1" s="19"/>
      <c r="GZZ1" s="19"/>
      <c r="HAA1" s="19"/>
      <c r="HAB1" s="19"/>
      <c r="HAC1" s="19"/>
      <c r="HAD1" s="19"/>
      <c r="HAE1" s="19"/>
      <c r="HAF1" s="19"/>
      <c r="HAG1" s="19"/>
      <c r="HAH1" s="19"/>
      <c r="HAI1" s="19"/>
      <c r="HAJ1" s="19"/>
      <c r="HAK1" s="19"/>
      <c r="HAL1" s="19"/>
      <c r="HAM1" s="19"/>
      <c r="HAN1" s="19"/>
      <c r="HAO1" s="19"/>
      <c r="HAP1" s="19"/>
      <c r="HAQ1" s="19"/>
      <c r="HAR1" s="19"/>
      <c r="HAS1" s="19"/>
      <c r="HAT1" s="19"/>
      <c r="HAU1" s="19"/>
      <c r="HAV1" s="19"/>
      <c r="HAW1" s="19"/>
      <c r="HAX1" s="19"/>
      <c r="HAY1" s="19"/>
      <c r="HAZ1" s="19"/>
      <c r="HBA1" s="19"/>
      <c r="HBB1" s="19"/>
      <c r="HBC1" s="19"/>
      <c r="HBD1" s="19"/>
      <c r="HBE1" s="19"/>
      <c r="HBF1" s="19"/>
      <c r="HBG1" s="19"/>
      <c r="HBH1" s="19"/>
      <c r="HBI1" s="19"/>
      <c r="HBJ1" s="19"/>
      <c r="HBK1" s="19"/>
      <c r="HBL1" s="19"/>
      <c r="HBM1" s="19"/>
      <c r="HBN1" s="19"/>
      <c r="HBO1" s="19"/>
      <c r="HBP1" s="19"/>
      <c r="HBQ1" s="19"/>
      <c r="HBR1" s="19"/>
      <c r="HBS1" s="19"/>
      <c r="HBT1" s="19"/>
      <c r="HBU1" s="19"/>
      <c r="HBV1" s="19"/>
      <c r="HBW1" s="19"/>
      <c r="HBX1" s="19"/>
      <c r="HBY1" s="19"/>
      <c r="HBZ1" s="19"/>
      <c r="HCA1" s="19"/>
      <c r="HCB1" s="19"/>
      <c r="HCC1" s="19"/>
      <c r="HCD1" s="19"/>
      <c r="HCE1" s="19"/>
      <c r="HCF1" s="19"/>
      <c r="HCG1" s="19"/>
      <c r="HCH1" s="19"/>
      <c r="HCI1" s="19"/>
      <c r="HCJ1" s="19"/>
      <c r="HCK1" s="19"/>
      <c r="HCL1" s="19"/>
      <c r="HCM1" s="19"/>
      <c r="HCN1" s="19"/>
      <c r="HCO1" s="19"/>
      <c r="HCP1" s="19"/>
      <c r="HCQ1" s="19"/>
      <c r="HCR1" s="19"/>
      <c r="HCS1" s="19"/>
      <c r="HCT1" s="19"/>
      <c r="HCU1" s="19"/>
      <c r="HCV1" s="19"/>
      <c r="HCW1" s="19"/>
      <c r="HCX1" s="19"/>
      <c r="HCY1" s="19"/>
      <c r="HCZ1" s="19"/>
      <c r="HDA1" s="19"/>
      <c r="HDB1" s="19"/>
      <c r="HDC1" s="19"/>
      <c r="HDD1" s="19"/>
      <c r="HDE1" s="19"/>
      <c r="HDF1" s="19"/>
      <c r="HDG1" s="19"/>
      <c r="HDH1" s="19"/>
      <c r="HDI1" s="19"/>
      <c r="HDJ1" s="19"/>
      <c r="HDK1" s="19"/>
      <c r="HDL1" s="19"/>
      <c r="HDM1" s="19"/>
      <c r="HDN1" s="19"/>
      <c r="HDO1" s="19"/>
      <c r="HDP1" s="19"/>
      <c r="HDQ1" s="19"/>
      <c r="HDR1" s="19"/>
      <c r="HDS1" s="19"/>
      <c r="HDT1" s="19"/>
      <c r="HDU1" s="19"/>
      <c r="HDV1" s="19"/>
      <c r="HDW1" s="19"/>
      <c r="HDX1" s="19"/>
      <c r="HDY1" s="19"/>
      <c r="HDZ1" s="19"/>
      <c r="HEA1" s="19"/>
      <c r="HEB1" s="19"/>
      <c r="HEC1" s="19"/>
      <c r="HED1" s="19"/>
      <c r="HEE1" s="19"/>
      <c r="HEF1" s="19"/>
      <c r="HEG1" s="19"/>
      <c r="HEH1" s="19"/>
      <c r="HEI1" s="19"/>
      <c r="HEJ1" s="19"/>
      <c r="HEK1" s="19"/>
      <c r="HEL1" s="19"/>
      <c r="HEM1" s="19"/>
      <c r="HEN1" s="19"/>
      <c r="HEO1" s="19"/>
      <c r="HEP1" s="19"/>
      <c r="HEQ1" s="19"/>
      <c r="HER1" s="19"/>
      <c r="HES1" s="19"/>
      <c r="HET1" s="19"/>
      <c r="HEU1" s="19"/>
      <c r="HEV1" s="19"/>
      <c r="HEW1" s="19"/>
      <c r="HEX1" s="19"/>
      <c r="HEY1" s="19"/>
      <c r="HEZ1" s="19"/>
      <c r="HFA1" s="19"/>
      <c r="HFB1" s="19"/>
      <c r="HFC1" s="19"/>
      <c r="HFD1" s="19"/>
      <c r="HFE1" s="19"/>
      <c r="HFF1" s="19"/>
      <c r="HFG1" s="19"/>
      <c r="HFH1" s="19"/>
      <c r="HFI1" s="19"/>
      <c r="HFJ1" s="19"/>
      <c r="HFK1" s="19"/>
      <c r="HFL1" s="19"/>
      <c r="HFM1" s="19"/>
      <c r="HFN1" s="19"/>
      <c r="HFO1" s="19"/>
      <c r="HFP1" s="19"/>
      <c r="HFQ1" s="19"/>
      <c r="HFR1" s="19"/>
      <c r="HFS1" s="19"/>
      <c r="HFT1" s="19"/>
      <c r="HFU1" s="19"/>
      <c r="HFV1" s="19"/>
      <c r="HFW1" s="19"/>
      <c r="HFX1" s="19"/>
      <c r="HFY1" s="19"/>
      <c r="HFZ1" s="19"/>
      <c r="HGA1" s="19"/>
      <c r="HGB1" s="19"/>
      <c r="HGC1" s="19"/>
      <c r="HGD1" s="19"/>
      <c r="HGE1" s="19"/>
      <c r="HGF1" s="19"/>
      <c r="HGG1" s="19"/>
      <c r="HGH1" s="19"/>
      <c r="HGI1" s="19"/>
      <c r="HGJ1" s="19"/>
      <c r="HGK1" s="19"/>
      <c r="HGL1" s="19"/>
      <c r="HGM1" s="19"/>
      <c r="HGN1" s="19"/>
      <c r="HGO1" s="19"/>
      <c r="HGP1" s="19"/>
      <c r="HGQ1" s="19"/>
      <c r="HGR1" s="19"/>
      <c r="HGS1" s="19"/>
      <c r="HGT1" s="19"/>
      <c r="HGU1" s="19"/>
      <c r="HGV1" s="19"/>
      <c r="HGW1" s="19"/>
      <c r="HGX1" s="19"/>
      <c r="HGY1" s="19"/>
      <c r="HGZ1" s="19"/>
      <c r="HHA1" s="19"/>
      <c r="HHB1" s="19"/>
      <c r="HHC1" s="19"/>
      <c r="HHD1" s="19"/>
      <c r="HHE1" s="19"/>
      <c r="HHF1" s="19"/>
      <c r="HHG1" s="19"/>
      <c r="HHH1" s="19"/>
      <c r="HHI1" s="19"/>
      <c r="HHJ1" s="19"/>
      <c r="HHK1" s="19"/>
      <c r="HHL1" s="19"/>
      <c r="HHM1" s="19"/>
      <c r="HHN1" s="19"/>
      <c r="HHO1" s="19"/>
      <c r="HHP1" s="19"/>
      <c r="HHQ1" s="19"/>
      <c r="HHR1" s="19"/>
      <c r="HHS1" s="19"/>
      <c r="HHT1" s="19"/>
      <c r="HHU1" s="19"/>
      <c r="HHV1" s="19"/>
      <c r="HHW1" s="19"/>
      <c r="HHX1" s="19"/>
      <c r="HHY1" s="19"/>
      <c r="HHZ1" s="19"/>
      <c r="HIA1" s="19"/>
      <c r="HIB1" s="19"/>
      <c r="HIC1" s="19"/>
      <c r="HID1" s="19"/>
      <c r="HIE1" s="19"/>
      <c r="HIF1" s="19"/>
      <c r="HIG1" s="19"/>
      <c r="HIH1" s="19"/>
      <c r="HII1" s="19"/>
      <c r="HIJ1" s="19"/>
      <c r="HIK1" s="19"/>
      <c r="HIL1" s="19"/>
      <c r="HIM1" s="19"/>
      <c r="HIN1" s="19"/>
      <c r="HIO1" s="19"/>
      <c r="HIP1" s="19"/>
      <c r="HIQ1" s="19"/>
      <c r="HIR1" s="19"/>
      <c r="HIS1" s="19"/>
      <c r="HIT1" s="19"/>
      <c r="HIU1" s="19"/>
      <c r="HIV1" s="19"/>
      <c r="HIW1" s="19"/>
      <c r="HIX1" s="19"/>
      <c r="HIY1" s="19"/>
      <c r="HIZ1" s="19"/>
      <c r="HJA1" s="19"/>
      <c r="HJB1" s="19"/>
      <c r="HJC1" s="19"/>
      <c r="HJD1" s="19"/>
      <c r="HJE1" s="19"/>
      <c r="HJF1" s="19"/>
      <c r="HJG1" s="19"/>
      <c r="HJH1" s="19"/>
      <c r="HJI1" s="19"/>
      <c r="HJJ1" s="19"/>
      <c r="HJK1" s="19"/>
      <c r="HJL1" s="19"/>
      <c r="HJM1" s="19"/>
      <c r="HJN1" s="19"/>
      <c r="HJO1" s="19"/>
      <c r="HJP1" s="19"/>
      <c r="HJQ1" s="19"/>
      <c r="HJR1" s="19"/>
      <c r="HJS1" s="19"/>
      <c r="HJT1" s="19"/>
      <c r="HJU1" s="19"/>
      <c r="HJV1" s="19"/>
      <c r="HJW1" s="19"/>
      <c r="HJX1" s="19"/>
      <c r="HJY1" s="19"/>
      <c r="HJZ1" s="19"/>
      <c r="HKA1" s="19"/>
      <c r="HKB1" s="19"/>
      <c r="HKC1" s="19"/>
      <c r="HKD1" s="19"/>
      <c r="HKE1" s="19"/>
      <c r="HKF1" s="19"/>
      <c r="HKG1" s="19"/>
      <c r="HKH1" s="19"/>
      <c r="HKI1" s="19"/>
      <c r="HKJ1" s="19"/>
      <c r="HKK1" s="19"/>
      <c r="HKL1" s="19"/>
      <c r="HKM1" s="19"/>
      <c r="HKN1" s="19"/>
      <c r="HKO1" s="19"/>
      <c r="HKP1" s="19"/>
      <c r="HKQ1" s="19"/>
      <c r="HKR1" s="19"/>
      <c r="HKS1" s="19"/>
      <c r="HKT1" s="19"/>
      <c r="HKU1" s="19"/>
      <c r="HKV1" s="19"/>
      <c r="HKW1" s="19"/>
      <c r="HKX1" s="19"/>
      <c r="HKY1" s="19"/>
      <c r="HKZ1" s="19"/>
      <c r="HLA1" s="19"/>
      <c r="HLB1" s="19"/>
      <c r="HLC1" s="19"/>
      <c r="HLD1" s="19"/>
      <c r="HLE1" s="19"/>
      <c r="HLF1" s="19"/>
      <c r="HLG1" s="19"/>
      <c r="HLH1" s="19"/>
      <c r="HLI1" s="19"/>
      <c r="HLJ1" s="19"/>
      <c r="HLK1" s="19"/>
      <c r="HLL1" s="19"/>
      <c r="HLM1" s="19"/>
      <c r="HLN1" s="19"/>
      <c r="HLO1" s="19"/>
      <c r="HLP1" s="19"/>
      <c r="HLQ1" s="19"/>
      <c r="HLR1" s="19"/>
      <c r="HLS1" s="19"/>
      <c r="HLT1" s="19"/>
      <c r="HLU1" s="19"/>
      <c r="HLV1" s="19"/>
      <c r="HLW1" s="19"/>
      <c r="HLX1" s="19"/>
      <c r="HLY1" s="19"/>
      <c r="HLZ1" s="19"/>
      <c r="HMA1" s="19"/>
      <c r="HMB1" s="19"/>
      <c r="HMC1" s="19"/>
      <c r="HMD1" s="19"/>
      <c r="HME1" s="19"/>
      <c r="HMF1" s="19"/>
      <c r="HMG1" s="19"/>
      <c r="HMH1" s="19"/>
      <c r="HMI1" s="19"/>
      <c r="HMJ1" s="19"/>
      <c r="HMK1" s="19"/>
      <c r="HML1" s="19"/>
      <c r="HMM1" s="19"/>
      <c r="HMN1" s="19"/>
      <c r="HMO1" s="19"/>
      <c r="HMP1" s="19"/>
      <c r="HMQ1" s="19"/>
      <c r="HMR1" s="19"/>
      <c r="HMS1" s="19"/>
      <c r="HMT1" s="19"/>
      <c r="HMU1" s="19"/>
      <c r="HMV1" s="19"/>
      <c r="HMW1" s="19"/>
      <c r="HMX1" s="19"/>
      <c r="HMY1" s="19"/>
      <c r="HMZ1" s="19"/>
      <c r="HNA1" s="19"/>
      <c r="HNB1" s="19"/>
      <c r="HNC1" s="19"/>
      <c r="HND1" s="19"/>
      <c r="HNE1" s="19"/>
      <c r="HNF1" s="19"/>
      <c r="HNG1" s="19"/>
      <c r="HNH1" s="19"/>
      <c r="HNI1" s="19"/>
      <c r="HNJ1" s="19"/>
      <c r="HNK1" s="19"/>
      <c r="HNL1" s="19"/>
      <c r="HNM1" s="19"/>
      <c r="HNN1" s="19"/>
      <c r="HNO1" s="19"/>
      <c r="HNP1" s="19"/>
      <c r="HNQ1" s="19"/>
      <c r="HNR1" s="19"/>
      <c r="HNS1" s="19"/>
      <c r="HNT1" s="19"/>
      <c r="HNU1" s="19"/>
      <c r="HNV1" s="19"/>
      <c r="HNW1" s="19"/>
      <c r="HNX1" s="19"/>
      <c r="HNY1" s="19"/>
      <c r="HNZ1" s="19"/>
      <c r="HOA1" s="19"/>
      <c r="HOB1" s="19"/>
      <c r="HOC1" s="19"/>
      <c r="HOD1" s="19"/>
      <c r="HOE1" s="19"/>
      <c r="HOF1" s="19"/>
      <c r="HOG1" s="19"/>
      <c r="HOH1" s="19"/>
      <c r="HOI1" s="19"/>
      <c r="HOJ1" s="19"/>
      <c r="HOK1" s="19"/>
      <c r="HOL1" s="19"/>
      <c r="HOM1" s="19"/>
      <c r="HON1" s="19"/>
      <c r="HOO1" s="19"/>
      <c r="HOP1" s="19"/>
      <c r="HOQ1" s="19"/>
      <c r="HOR1" s="19"/>
      <c r="HOS1" s="19"/>
      <c r="HOT1" s="19"/>
      <c r="HOU1" s="19"/>
      <c r="HOV1" s="19"/>
      <c r="HOW1" s="19"/>
      <c r="HOX1" s="19"/>
      <c r="HOY1" s="19"/>
      <c r="HOZ1" s="19"/>
      <c r="HPA1" s="19"/>
      <c r="HPB1" s="19"/>
      <c r="HPC1" s="19"/>
      <c r="HPD1" s="19"/>
      <c r="HPE1" s="19"/>
      <c r="HPF1" s="19"/>
      <c r="HPG1" s="19"/>
      <c r="HPH1" s="19"/>
      <c r="HPI1" s="19"/>
      <c r="HPJ1" s="19"/>
      <c r="HPK1" s="19"/>
      <c r="HPL1" s="19"/>
      <c r="HPM1" s="19"/>
      <c r="HPN1" s="19"/>
      <c r="HPO1" s="19"/>
      <c r="HPP1" s="19"/>
      <c r="HPQ1" s="19"/>
      <c r="HPR1" s="19"/>
      <c r="HPS1" s="19"/>
      <c r="HPT1" s="19"/>
      <c r="HPU1" s="19"/>
      <c r="HPV1" s="19"/>
      <c r="HPW1" s="19"/>
      <c r="HPX1" s="19"/>
      <c r="HPY1" s="19"/>
      <c r="HPZ1" s="19"/>
      <c r="HQA1" s="19"/>
      <c r="HQB1" s="19"/>
      <c r="HQC1" s="19"/>
      <c r="HQD1" s="19"/>
      <c r="HQE1" s="19"/>
      <c r="HQF1" s="19"/>
      <c r="HQG1" s="19"/>
      <c r="HQH1" s="19"/>
      <c r="HQI1" s="19"/>
      <c r="HQJ1" s="19"/>
      <c r="HQK1" s="19"/>
      <c r="HQL1" s="19"/>
      <c r="HQM1" s="19"/>
      <c r="HQN1" s="19"/>
      <c r="HQO1" s="19"/>
      <c r="HQP1" s="19"/>
      <c r="HQQ1" s="19"/>
      <c r="HQR1" s="19"/>
      <c r="HQS1" s="19"/>
      <c r="HQT1" s="19"/>
      <c r="HQU1" s="19"/>
      <c r="HQV1" s="19"/>
      <c r="HQW1" s="19"/>
      <c r="HQX1" s="19"/>
      <c r="HQY1" s="19"/>
      <c r="HQZ1" s="19"/>
      <c r="HRA1" s="19"/>
      <c r="HRB1" s="19"/>
      <c r="HRC1" s="19"/>
      <c r="HRD1" s="19"/>
      <c r="HRE1" s="19"/>
      <c r="HRF1" s="19"/>
      <c r="HRG1" s="19"/>
      <c r="HRH1" s="19"/>
      <c r="HRI1" s="19"/>
      <c r="HRJ1" s="19"/>
      <c r="HRK1" s="19"/>
      <c r="HRL1" s="19"/>
      <c r="HRM1" s="19"/>
      <c r="HRN1" s="19"/>
      <c r="HRO1" s="19"/>
      <c r="HRP1" s="19"/>
      <c r="HRQ1" s="19"/>
      <c r="HRR1" s="19"/>
      <c r="HRS1" s="19"/>
      <c r="HRT1" s="19"/>
      <c r="HRU1" s="19"/>
      <c r="HRV1" s="19"/>
      <c r="HRW1" s="19"/>
      <c r="HRX1" s="19"/>
      <c r="HRY1" s="19"/>
      <c r="HRZ1" s="19"/>
      <c r="HSA1" s="19"/>
      <c r="HSB1" s="19"/>
      <c r="HSC1" s="19"/>
      <c r="HSD1" s="19"/>
      <c r="HSE1" s="19"/>
      <c r="HSF1" s="19"/>
      <c r="HSG1" s="19"/>
      <c r="HSH1" s="19"/>
      <c r="HSI1" s="19"/>
      <c r="HSJ1" s="19"/>
      <c r="HSK1" s="19"/>
      <c r="HSL1" s="19"/>
      <c r="HSM1" s="19"/>
      <c r="HSN1" s="19"/>
      <c r="HSO1" s="19"/>
      <c r="HSP1" s="19"/>
      <c r="HSQ1" s="19"/>
      <c r="HSR1" s="19"/>
      <c r="HSS1" s="19"/>
      <c r="HST1" s="19"/>
      <c r="HSU1" s="19"/>
      <c r="HSV1" s="19"/>
      <c r="HSW1" s="19"/>
      <c r="HSX1" s="19"/>
      <c r="HSY1" s="19"/>
      <c r="HSZ1" s="19"/>
      <c r="HTA1" s="19"/>
      <c r="HTB1" s="19"/>
      <c r="HTC1" s="19"/>
      <c r="HTD1" s="19"/>
      <c r="HTE1" s="19"/>
      <c r="HTF1" s="19"/>
      <c r="HTG1" s="19"/>
      <c r="HTH1" s="19"/>
      <c r="HTI1" s="19"/>
      <c r="HTJ1" s="19"/>
      <c r="HTK1" s="19"/>
      <c r="HTL1" s="19"/>
      <c r="HTM1" s="19"/>
      <c r="HTN1" s="19"/>
      <c r="HTO1" s="19"/>
      <c r="HTP1" s="19"/>
      <c r="HTQ1" s="19"/>
      <c r="HTR1" s="19"/>
      <c r="HTS1" s="19"/>
      <c r="HTT1" s="19"/>
      <c r="HTU1" s="19"/>
      <c r="HTV1" s="19"/>
      <c r="HTW1" s="19"/>
      <c r="HTX1" s="19"/>
      <c r="HTY1" s="19"/>
      <c r="HTZ1" s="19"/>
      <c r="HUA1" s="19"/>
      <c r="HUB1" s="19"/>
      <c r="HUC1" s="19"/>
      <c r="HUD1" s="19"/>
      <c r="HUE1" s="19"/>
      <c r="HUF1" s="19"/>
      <c r="HUG1" s="19"/>
      <c r="HUH1" s="19"/>
      <c r="HUI1" s="19"/>
      <c r="HUJ1" s="19"/>
      <c r="HUK1" s="19"/>
      <c r="HUL1" s="19"/>
      <c r="HUM1" s="19"/>
      <c r="HUN1" s="19"/>
      <c r="HUO1" s="19"/>
      <c r="HUP1" s="19"/>
      <c r="HUQ1" s="19"/>
      <c r="HUR1" s="19"/>
      <c r="HUS1" s="19"/>
      <c r="HUT1" s="19"/>
      <c r="HUU1" s="19"/>
      <c r="HUV1" s="19"/>
      <c r="HUW1" s="19"/>
      <c r="HUX1" s="19"/>
      <c r="HUY1" s="19"/>
      <c r="HUZ1" s="19"/>
      <c r="HVA1" s="19"/>
      <c r="HVB1" s="19"/>
      <c r="HVC1" s="19"/>
      <c r="HVD1" s="19"/>
      <c r="HVE1" s="19"/>
      <c r="HVF1" s="19"/>
      <c r="HVG1" s="19"/>
      <c r="HVH1" s="19"/>
      <c r="HVI1" s="19"/>
      <c r="HVJ1" s="19"/>
      <c r="HVK1" s="19"/>
      <c r="HVL1" s="19"/>
      <c r="HVM1" s="19"/>
      <c r="HVN1" s="19"/>
      <c r="HVO1" s="19"/>
      <c r="HVP1" s="19"/>
      <c r="HVQ1" s="19"/>
      <c r="HVR1" s="19"/>
      <c r="HVS1" s="19"/>
      <c r="HVT1" s="19"/>
      <c r="HVU1" s="19"/>
      <c r="HVV1" s="19"/>
      <c r="HVW1" s="19"/>
      <c r="HVX1" s="19"/>
      <c r="HVY1" s="19"/>
      <c r="HVZ1" s="19"/>
      <c r="HWA1" s="19"/>
      <c r="HWB1" s="19"/>
      <c r="HWC1" s="19"/>
      <c r="HWD1" s="19"/>
      <c r="HWE1" s="19"/>
      <c r="HWF1" s="19"/>
      <c r="HWG1" s="19"/>
      <c r="HWH1" s="19"/>
      <c r="HWI1" s="19"/>
      <c r="HWJ1" s="19"/>
      <c r="HWK1" s="19"/>
      <c r="HWL1" s="19"/>
      <c r="HWM1" s="19"/>
      <c r="HWN1" s="19"/>
      <c r="HWO1" s="19"/>
      <c r="HWP1" s="19"/>
      <c r="HWQ1" s="19"/>
      <c r="HWR1" s="19"/>
      <c r="HWS1" s="19"/>
      <c r="HWT1" s="19"/>
      <c r="HWU1" s="19"/>
      <c r="HWV1" s="19"/>
      <c r="HWW1" s="19"/>
      <c r="HWX1" s="19"/>
      <c r="HWY1" s="19"/>
      <c r="HWZ1" s="19"/>
      <c r="HXA1" s="19"/>
      <c r="HXB1" s="19"/>
      <c r="HXC1" s="19"/>
      <c r="HXD1" s="19"/>
      <c r="HXE1" s="19"/>
      <c r="HXF1" s="19"/>
      <c r="HXG1" s="19"/>
      <c r="HXH1" s="19"/>
      <c r="HXI1" s="19"/>
      <c r="HXJ1" s="19"/>
      <c r="HXK1" s="19"/>
      <c r="HXL1" s="19"/>
      <c r="HXM1" s="19"/>
      <c r="HXN1" s="19"/>
      <c r="HXO1" s="19"/>
      <c r="HXP1" s="19"/>
      <c r="HXQ1" s="19"/>
      <c r="HXR1" s="19"/>
      <c r="HXS1" s="19"/>
      <c r="HXT1" s="19"/>
      <c r="HXU1" s="19"/>
      <c r="HXV1" s="19"/>
      <c r="HXW1" s="19"/>
      <c r="HXX1" s="19"/>
      <c r="HXY1" s="19"/>
      <c r="HXZ1" s="19"/>
      <c r="HYA1" s="19"/>
      <c r="HYB1" s="19"/>
      <c r="HYC1" s="19"/>
      <c r="HYD1" s="19"/>
      <c r="HYE1" s="19"/>
      <c r="HYF1" s="19"/>
      <c r="HYG1" s="19"/>
      <c r="HYH1" s="19"/>
      <c r="HYI1" s="19"/>
      <c r="HYJ1" s="19"/>
      <c r="HYK1" s="19"/>
      <c r="HYL1" s="19"/>
      <c r="HYM1" s="19"/>
      <c r="HYN1" s="19"/>
      <c r="HYO1" s="19"/>
      <c r="HYP1" s="19"/>
      <c r="HYQ1" s="19"/>
      <c r="HYR1" s="19"/>
      <c r="HYS1" s="19"/>
      <c r="HYT1" s="19"/>
      <c r="HYU1" s="19"/>
      <c r="HYV1" s="19"/>
      <c r="HYW1" s="19"/>
      <c r="HYX1" s="19"/>
      <c r="HYY1" s="19"/>
      <c r="HYZ1" s="19"/>
      <c r="HZA1" s="19"/>
      <c r="HZB1" s="19"/>
      <c r="HZC1" s="19"/>
      <c r="HZD1" s="19"/>
      <c r="HZE1" s="19"/>
      <c r="HZF1" s="19"/>
      <c r="HZG1" s="19"/>
      <c r="HZH1" s="19"/>
      <c r="HZI1" s="19"/>
      <c r="HZJ1" s="19"/>
      <c r="HZK1" s="19"/>
      <c r="HZL1" s="19"/>
      <c r="HZM1" s="19"/>
      <c r="HZN1" s="19"/>
      <c r="HZO1" s="19"/>
      <c r="HZP1" s="19"/>
      <c r="HZQ1" s="19"/>
      <c r="HZR1" s="19"/>
      <c r="HZS1" s="19"/>
      <c r="HZT1" s="19"/>
      <c r="HZU1" s="19"/>
      <c r="HZV1" s="19"/>
      <c r="HZW1" s="19"/>
      <c r="HZX1" s="19"/>
      <c r="HZY1" s="19"/>
      <c r="HZZ1" s="19"/>
      <c r="IAA1" s="19"/>
      <c r="IAB1" s="19"/>
      <c r="IAC1" s="19"/>
      <c r="IAD1" s="19"/>
      <c r="IAE1" s="19"/>
      <c r="IAF1" s="19"/>
      <c r="IAG1" s="19"/>
      <c r="IAH1" s="19"/>
      <c r="IAI1" s="19"/>
      <c r="IAJ1" s="19"/>
      <c r="IAK1" s="19"/>
      <c r="IAL1" s="19"/>
      <c r="IAM1" s="19"/>
      <c r="IAN1" s="19"/>
      <c r="IAO1" s="19"/>
      <c r="IAP1" s="19"/>
      <c r="IAQ1" s="19"/>
      <c r="IAR1" s="19"/>
      <c r="IAS1" s="19"/>
      <c r="IAT1" s="19"/>
      <c r="IAU1" s="19"/>
      <c r="IAV1" s="19"/>
      <c r="IAW1" s="19"/>
      <c r="IAX1" s="19"/>
      <c r="IAY1" s="19"/>
      <c r="IAZ1" s="19"/>
      <c r="IBA1" s="19"/>
      <c r="IBB1" s="19"/>
      <c r="IBC1" s="19"/>
      <c r="IBD1" s="19"/>
      <c r="IBE1" s="19"/>
      <c r="IBF1" s="19"/>
      <c r="IBG1" s="19"/>
      <c r="IBH1" s="19"/>
      <c r="IBI1" s="19"/>
      <c r="IBJ1" s="19"/>
      <c r="IBK1" s="19"/>
      <c r="IBL1" s="19"/>
      <c r="IBM1" s="19"/>
      <c r="IBN1" s="19"/>
      <c r="IBO1" s="19"/>
      <c r="IBP1" s="19"/>
      <c r="IBQ1" s="19"/>
      <c r="IBR1" s="19"/>
      <c r="IBS1" s="19"/>
      <c r="IBT1" s="19"/>
      <c r="IBU1" s="19"/>
      <c r="IBV1" s="19"/>
      <c r="IBW1" s="19"/>
      <c r="IBX1" s="19"/>
      <c r="IBY1" s="19"/>
      <c r="IBZ1" s="19"/>
      <c r="ICA1" s="19"/>
      <c r="ICB1" s="19"/>
      <c r="ICC1" s="19"/>
      <c r="ICD1" s="19"/>
      <c r="ICE1" s="19"/>
      <c r="ICF1" s="19"/>
      <c r="ICG1" s="19"/>
      <c r="ICH1" s="19"/>
      <c r="ICI1" s="19"/>
      <c r="ICJ1" s="19"/>
      <c r="ICK1" s="19"/>
      <c r="ICL1" s="19"/>
      <c r="ICM1" s="19"/>
      <c r="ICN1" s="19"/>
      <c r="ICO1" s="19"/>
      <c r="ICP1" s="19"/>
      <c r="ICQ1" s="19"/>
      <c r="ICR1" s="19"/>
      <c r="ICS1" s="19"/>
      <c r="ICT1" s="19"/>
      <c r="ICU1" s="19"/>
      <c r="ICV1" s="19"/>
      <c r="ICW1" s="19"/>
      <c r="ICX1" s="19"/>
      <c r="ICY1" s="19"/>
      <c r="ICZ1" s="19"/>
      <c r="IDA1" s="19"/>
      <c r="IDB1" s="19"/>
      <c r="IDC1" s="19"/>
      <c r="IDD1" s="19"/>
      <c r="IDE1" s="19"/>
      <c r="IDF1" s="19"/>
      <c r="IDG1" s="19"/>
      <c r="IDH1" s="19"/>
      <c r="IDI1" s="19"/>
      <c r="IDJ1" s="19"/>
      <c r="IDK1" s="19"/>
      <c r="IDL1" s="19"/>
      <c r="IDM1" s="19"/>
      <c r="IDN1" s="19"/>
      <c r="IDO1" s="19"/>
      <c r="IDP1" s="19"/>
      <c r="IDQ1" s="19"/>
      <c r="IDR1" s="19"/>
      <c r="IDS1" s="19"/>
      <c r="IDT1" s="19"/>
      <c r="IDU1" s="19"/>
      <c r="IDV1" s="19"/>
      <c r="IDW1" s="19"/>
      <c r="IDX1" s="19"/>
      <c r="IDY1" s="19"/>
      <c r="IDZ1" s="19"/>
      <c r="IEA1" s="19"/>
      <c r="IEB1" s="19"/>
      <c r="IEC1" s="19"/>
      <c r="IED1" s="19"/>
      <c r="IEE1" s="19"/>
      <c r="IEF1" s="19"/>
      <c r="IEG1" s="19"/>
      <c r="IEH1" s="19"/>
      <c r="IEI1" s="19"/>
      <c r="IEJ1" s="19"/>
      <c r="IEK1" s="19"/>
      <c r="IEL1" s="19"/>
      <c r="IEM1" s="19"/>
      <c r="IEN1" s="19"/>
      <c r="IEO1" s="19"/>
      <c r="IEP1" s="19"/>
      <c r="IEQ1" s="19"/>
      <c r="IER1" s="19"/>
      <c r="IES1" s="19"/>
      <c r="IET1" s="19"/>
      <c r="IEU1" s="19"/>
      <c r="IEV1" s="19"/>
      <c r="IEW1" s="19"/>
      <c r="IEX1" s="19"/>
      <c r="IEY1" s="19"/>
      <c r="IEZ1" s="19"/>
      <c r="IFA1" s="19"/>
      <c r="IFB1" s="19"/>
      <c r="IFC1" s="19"/>
      <c r="IFD1" s="19"/>
      <c r="IFE1" s="19"/>
      <c r="IFF1" s="19"/>
      <c r="IFG1" s="19"/>
      <c r="IFH1" s="19"/>
      <c r="IFI1" s="19"/>
      <c r="IFJ1" s="19"/>
      <c r="IFK1" s="19"/>
      <c r="IFL1" s="19"/>
      <c r="IFM1" s="19"/>
      <c r="IFN1" s="19"/>
      <c r="IFO1" s="19"/>
      <c r="IFP1" s="19"/>
      <c r="IFQ1" s="19"/>
      <c r="IFR1" s="19"/>
      <c r="IFS1" s="19"/>
      <c r="IFT1" s="19"/>
      <c r="IFU1" s="19"/>
      <c r="IFV1" s="19"/>
      <c r="IFW1" s="19"/>
      <c r="IFX1" s="19"/>
      <c r="IFY1" s="19"/>
      <c r="IFZ1" s="19"/>
      <c r="IGA1" s="19"/>
      <c r="IGB1" s="19"/>
      <c r="IGC1" s="19"/>
      <c r="IGD1" s="19"/>
      <c r="IGE1" s="19"/>
      <c r="IGF1" s="19"/>
      <c r="IGG1" s="19"/>
      <c r="IGH1" s="19"/>
      <c r="IGI1" s="19"/>
      <c r="IGJ1" s="19"/>
      <c r="IGK1" s="19"/>
      <c r="IGL1" s="19"/>
      <c r="IGM1" s="19"/>
      <c r="IGN1" s="19"/>
      <c r="IGO1" s="19"/>
      <c r="IGP1" s="19"/>
      <c r="IGQ1" s="19"/>
      <c r="IGR1" s="19"/>
      <c r="IGS1" s="19"/>
      <c r="IGT1" s="19"/>
      <c r="IGU1" s="19"/>
      <c r="IGV1" s="19"/>
      <c r="IGW1" s="19"/>
      <c r="IGX1" s="19"/>
      <c r="IGY1" s="19"/>
      <c r="IGZ1" s="19"/>
      <c r="IHA1" s="19"/>
      <c r="IHB1" s="19"/>
      <c r="IHC1" s="19"/>
      <c r="IHD1" s="19"/>
      <c r="IHE1" s="19"/>
      <c r="IHF1" s="19"/>
      <c r="IHG1" s="19"/>
      <c r="IHH1" s="19"/>
      <c r="IHI1" s="19"/>
      <c r="IHJ1" s="19"/>
      <c r="IHK1" s="19"/>
      <c r="IHL1" s="19"/>
      <c r="IHM1" s="19"/>
      <c r="IHN1" s="19"/>
      <c r="IHO1" s="19"/>
      <c r="IHP1" s="19"/>
      <c r="IHQ1" s="19"/>
      <c r="IHR1" s="19"/>
      <c r="IHS1" s="19"/>
      <c r="IHT1" s="19"/>
      <c r="IHU1" s="19"/>
      <c r="IHV1" s="19"/>
      <c r="IHW1" s="19"/>
      <c r="IHX1" s="19"/>
      <c r="IHY1" s="19"/>
      <c r="IHZ1" s="19"/>
      <c r="IIA1" s="19"/>
      <c r="IIB1" s="19"/>
      <c r="IIC1" s="19"/>
      <c r="IID1" s="19"/>
      <c r="IIE1" s="19"/>
      <c r="IIF1" s="19"/>
      <c r="IIG1" s="19"/>
      <c r="IIH1" s="19"/>
      <c r="III1" s="19"/>
      <c r="IIJ1" s="19"/>
      <c r="IIK1" s="19"/>
      <c r="IIL1" s="19"/>
      <c r="IIM1" s="19"/>
      <c r="IIN1" s="19"/>
      <c r="IIO1" s="19"/>
      <c r="IIP1" s="19"/>
      <c r="IIQ1" s="19"/>
      <c r="IIR1" s="19"/>
      <c r="IIS1" s="19"/>
      <c r="IIT1" s="19"/>
      <c r="IIU1" s="19"/>
      <c r="IIV1" s="19"/>
      <c r="IIW1" s="19"/>
      <c r="IIX1" s="19"/>
      <c r="IIY1" s="19"/>
      <c r="IIZ1" s="19"/>
      <c r="IJA1" s="19"/>
      <c r="IJB1" s="19"/>
      <c r="IJC1" s="19"/>
      <c r="IJD1" s="19"/>
      <c r="IJE1" s="19"/>
      <c r="IJF1" s="19"/>
      <c r="IJG1" s="19"/>
      <c r="IJH1" s="19"/>
      <c r="IJI1" s="19"/>
      <c r="IJJ1" s="19"/>
      <c r="IJK1" s="19"/>
      <c r="IJL1" s="19"/>
      <c r="IJM1" s="19"/>
      <c r="IJN1" s="19"/>
      <c r="IJO1" s="19"/>
      <c r="IJP1" s="19"/>
      <c r="IJQ1" s="19"/>
      <c r="IJR1" s="19"/>
      <c r="IJS1" s="19"/>
      <c r="IJT1" s="19"/>
      <c r="IJU1" s="19"/>
      <c r="IJV1" s="19"/>
      <c r="IJW1" s="19"/>
      <c r="IJX1" s="19"/>
      <c r="IJY1" s="19"/>
      <c r="IJZ1" s="19"/>
      <c r="IKA1" s="19"/>
      <c r="IKB1" s="19"/>
      <c r="IKC1" s="19"/>
      <c r="IKD1" s="19"/>
      <c r="IKE1" s="19"/>
      <c r="IKF1" s="19"/>
      <c r="IKG1" s="19"/>
      <c r="IKH1" s="19"/>
      <c r="IKI1" s="19"/>
      <c r="IKJ1" s="19"/>
      <c r="IKK1" s="19"/>
      <c r="IKL1" s="19"/>
      <c r="IKM1" s="19"/>
      <c r="IKN1" s="19"/>
      <c r="IKO1" s="19"/>
      <c r="IKP1" s="19"/>
      <c r="IKQ1" s="19"/>
      <c r="IKR1" s="19"/>
      <c r="IKS1" s="19"/>
      <c r="IKT1" s="19"/>
      <c r="IKU1" s="19"/>
      <c r="IKV1" s="19"/>
      <c r="IKW1" s="19"/>
      <c r="IKX1" s="19"/>
      <c r="IKY1" s="19"/>
      <c r="IKZ1" s="19"/>
      <c r="ILA1" s="19"/>
      <c r="ILB1" s="19"/>
      <c r="ILC1" s="19"/>
      <c r="ILD1" s="19"/>
      <c r="ILE1" s="19"/>
      <c r="ILF1" s="19"/>
      <c r="ILG1" s="19"/>
      <c r="ILH1" s="19"/>
      <c r="ILI1" s="19"/>
      <c r="ILJ1" s="19"/>
      <c r="ILK1" s="19"/>
      <c r="ILL1" s="19"/>
      <c r="ILM1" s="19"/>
      <c r="ILN1" s="19"/>
      <c r="ILO1" s="19"/>
      <c r="ILP1" s="19"/>
      <c r="ILQ1" s="19"/>
      <c r="ILR1" s="19"/>
      <c r="ILS1" s="19"/>
      <c r="ILT1" s="19"/>
      <c r="ILU1" s="19"/>
      <c r="ILV1" s="19"/>
      <c r="ILW1" s="19"/>
      <c r="ILX1" s="19"/>
      <c r="ILY1" s="19"/>
      <c r="ILZ1" s="19"/>
      <c r="IMA1" s="19"/>
      <c r="IMB1" s="19"/>
      <c r="IMC1" s="19"/>
      <c r="IMD1" s="19"/>
      <c r="IME1" s="19"/>
      <c r="IMF1" s="19"/>
      <c r="IMG1" s="19"/>
      <c r="IMH1" s="19"/>
      <c r="IMI1" s="19"/>
      <c r="IMJ1" s="19"/>
      <c r="IMK1" s="19"/>
      <c r="IML1" s="19"/>
      <c r="IMM1" s="19"/>
      <c r="IMN1" s="19"/>
      <c r="IMO1" s="19"/>
      <c r="IMP1" s="19"/>
      <c r="IMQ1" s="19"/>
      <c r="IMR1" s="19"/>
      <c r="IMS1" s="19"/>
      <c r="IMT1" s="19"/>
      <c r="IMU1" s="19"/>
      <c r="IMV1" s="19"/>
      <c r="IMW1" s="19"/>
      <c r="IMX1" s="19"/>
      <c r="IMY1" s="19"/>
      <c r="IMZ1" s="19"/>
      <c r="INA1" s="19"/>
      <c r="INB1" s="19"/>
      <c r="INC1" s="19"/>
      <c r="IND1" s="19"/>
      <c r="INE1" s="19"/>
      <c r="INF1" s="19"/>
      <c r="ING1" s="19"/>
      <c r="INH1" s="19"/>
      <c r="INI1" s="19"/>
      <c r="INJ1" s="19"/>
      <c r="INK1" s="19"/>
      <c r="INL1" s="19"/>
      <c r="INM1" s="19"/>
      <c r="INN1" s="19"/>
      <c r="INO1" s="19"/>
      <c r="INP1" s="19"/>
      <c r="INQ1" s="19"/>
      <c r="INR1" s="19"/>
      <c r="INS1" s="19"/>
      <c r="INT1" s="19"/>
      <c r="INU1" s="19"/>
      <c r="INV1" s="19"/>
      <c r="INW1" s="19"/>
      <c r="INX1" s="19"/>
      <c r="INY1" s="19"/>
      <c r="INZ1" s="19"/>
      <c r="IOA1" s="19"/>
      <c r="IOB1" s="19"/>
      <c r="IOC1" s="19"/>
      <c r="IOD1" s="19"/>
      <c r="IOE1" s="19"/>
      <c r="IOF1" s="19"/>
      <c r="IOG1" s="19"/>
      <c r="IOH1" s="19"/>
      <c r="IOI1" s="19"/>
      <c r="IOJ1" s="19"/>
      <c r="IOK1" s="19"/>
      <c r="IOL1" s="19"/>
      <c r="IOM1" s="19"/>
      <c r="ION1" s="19"/>
      <c r="IOO1" s="19"/>
      <c r="IOP1" s="19"/>
      <c r="IOQ1" s="19"/>
      <c r="IOR1" s="19"/>
      <c r="IOS1" s="19"/>
      <c r="IOT1" s="19"/>
      <c r="IOU1" s="19"/>
      <c r="IOV1" s="19"/>
      <c r="IOW1" s="19"/>
      <c r="IOX1" s="19"/>
      <c r="IOY1" s="19"/>
      <c r="IOZ1" s="19"/>
      <c r="IPA1" s="19"/>
      <c r="IPB1" s="19"/>
      <c r="IPC1" s="19"/>
      <c r="IPD1" s="19"/>
      <c r="IPE1" s="19"/>
      <c r="IPF1" s="19"/>
      <c r="IPG1" s="19"/>
      <c r="IPH1" s="19"/>
      <c r="IPI1" s="19"/>
      <c r="IPJ1" s="19"/>
      <c r="IPK1" s="19"/>
      <c r="IPL1" s="19"/>
      <c r="IPM1" s="19"/>
      <c r="IPN1" s="19"/>
      <c r="IPO1" s="19"/>
      <c r="IPP1" s="19"/>
      <c r="IPQ1" s="19"/>
      <c r="IPR1" s="19"/>
      <c r="IPS1" s="19"/>
      <c r="IPT1" s="19"/>
      <c r="IPU1" s="19"/>
      <c r="IPV1" s="19"/>
      <c r="IPW1" s="19"/>
      <c r="IPX1" s="19"/>
      <c r="IPY1" s="19"/>
      <c r="IPZ1" s="19"/>
      <c r="IQA1" s="19"/>
      <c r="IQB1" s="19"/>
      <c r="IQC1" s="19"/>
      <c r="IQD1" s="19"/>
      <c r="IQE1" s="19"/>
      <c r="IQF1" s="19"/>
      <c r="IQG1" s="19"/>
      <c r="IQH1" s="19"/>
      <c r="IQI1" s="19"/>
      <c r="IQJ1" s="19"/>
      <c r="IQK1" s="19"/>
      <c r="IQL1" s="19"/>
      <c r="IQM1" s="19"/>
      <c r="IQN1" s="19"/>
      <c r="IQO1" s="19"/>
      <c r="IQP1" s="19"/>
      <c r="IQQ1" s="19"/>
      <c r="IQR1" s="19"/>
      <c r="IQS1" s="19"/>
      <c r="IQT1" s="19"/>
      <c r="IQU1" s="19"/>
      <c r="IQV1" s="19"/>
      <c r="IQW1" s="19"/>
      <c r="IQX1" s="19"/>
      <c r="IQY1" s="19"/>
      <c r="IQZ1" s="19"/>
      <c r="IRA1" s="19"/>
      <c r="IRB1" s="19"/>
      <c r="IRC1" s="19"/>
      <c r="IRD1" s="19"/>
      <c r="IRE1" s="19"/>
      <c r="IRF1" s="19"/>
      <c r="IRG1" s="19"/>
      <c r="IRH1" s="19"/>
      <c r="IRI1" s="19"/>
      <c r="IRJ1" s="19"/>
      <c r="IRK1" s="19"/>
      <c r="IRL1" s="19"/>
      <c r="IRM1" s="19"/>
      <c r="IRN1" s="19"/>
      <c r="IRO1" s="19"/>
      <c r="IRP1" s="19"/>
      <c r="IRQ1" s="19"/>
      <c r="IRR1" s="19"/>
      <c r="IRS1" s="19"/>
      <c r="IRT1" s="19"/>
      <c r="IRU1" s="19"/>
      <c r="IRV1" s="19"/>
      <c r="IRW1" s="19"/>
      <c r="IRX1" s="19"/>
      <c r="IRY1" s="19"/>
      <c r="IRZ1" s="19"/>
      <c r="ISA1" s="19"/>
      <c r="ISB1" s="19"/>
      <c r="ISC1" s="19"/>
      <c r="ISD1" s="19"/>
      <c r="ISE1" s="19"/>
      <c r="ISF1" s="19"/>
      <c r="ISG1" s="19"/>
      <c r="ISH1" s="19"/>
      <c r="ISI1" s="19"/>
      <c r="ISJ1" s="19"/>
      <c r="ISK1" s="19"/>
      <c r="ISL1" s="19"/>
      <c r="ISM1" s="19"/>
      <c r="ISN1" s="19"/>
      <c r="ISO1" s="19"/>
      <c r="ISP1" s="19"/>
      <c r="ISQ1" s="19"/>
      <c r="ISR1" s="19"/>
      <c r="ISS1" s="19"/>
      <c r="IST1" s="19"/>
      <c r="ISU1" s="19"/>
      <c r="ISV1" s="19"/>
      <c r="ISW1" s="19"/>
      <c r="ISX1" s="19"/>
      <c r="ISY1" s="19"/>
      <c r="ISZ1" s="19"/>
      <c r="ITA1" s="19"/>
      <c r="ITB1" s="19"/>
      <c r="ITC1" s="19"/>
      <c r="ITD1" s="19"/>
      <c r="ITE1" s="19"/>
      <c r="ITF1" s="19"/>
      <c r="ITG1" s="19"/>
      <c r="ITH1" s="19"/>
      <c r="ITI1" s="19"/>
      <c r="ITJ1" s="19"/>
      <c r="ITK1" s="19"/>
      <c r="ITL1" s="19"/>
      <c r="ITM1" s="19"/>
      <c r="ITN1" s="19"/>
      <c r="ITO1" s="19"/>
      <c r="ITP1" s="19"/>
      <c r="ITQ1" s="19"/>
      <c r="ITR1" s="19"/>
      <c r="ITS1" s="19"/>
      <c r="ITT1" s="19"/>
      <c r="ITU1" s="19"/>
      <c r="ITV1" s="19"/>
      <c r="ITW1" s="19"/>
      <c r="ITX1" s="19"/>
      <c r="ITY1" s="19"/>
      <c r="ITZ1" s="19"/>
      <c r="IUA1" s="19"/>
      <c r="IUB1" s="19"/>
      <c r="IUC1" s="19"/>
      <c r="IUD1" s="19"/>
      <c r="IUE1" s="19"/>
      <c r="IUF1" s="19"/>
      <c r="IUG1" s="19"/>
      <c r="IUH1" s="19"/>
      <c r="IUI1" s="19"/>
      <c r="IUJ1" s="19"/>
      <c r="IUK1" s="19"/>
      <c r="IUL1" s="19"/>
      <c r="IUM1" s="19"/>
      <c r="IUN1" s="19"/>
      <c r="IUO1" s="19"/>
      <c r="IUP1" s="19"/>
      <c r="IUQ1" s="19"/>
      <c r="IUR1" s="19"/>
      <c r="IUS1" s="19"/>
      <c r="IUT1" s="19"/>
      <c r="IUU1" s="19"/>
      <c r="IUV1" s="19"/>
      <c r="IUW1" s="19"/>
      <c r="IUX1" s="19"/>
      <c r="IUY1" s="19"/>
      <c r="IUZ1" s="19"/>
      <c r="IVA1" s="19"/>
      <c r="IVB1" s="19"/>
      <c r="IVC1" s="19"/>
      <c r="IVD1" s="19"/>
      <c r="IVE1" s="19"/>
      <c r="IVF1" s="19"/>
      <c r="IVG1" s="19"/>
      <c r="IVH1" s="19"/>
      <c r="IVI1" s="19"/>
      <c r="IVJ1" s="19"/>
      <c r="IVK1" s="19"/>
      <c r="IVL1" s="19"/>
      <c r="IVM1" s="19"/>
      <c r="IVN1" s="19"/>
      <c r="IVO1" s="19"/>
      <c r="IVP1" s="19"/>
      <c r="IVQ1" s="19"/>
      <c r="IVR1" s="19"/>
      <c r="IVS1" s="19"/>
      <c r="IVT1" s="19"/>
      <c r="IVU1" s="19"/>
      <c r="IVV1" s="19"/>
      <c r="IVW1" s="19"/>
      <c r="IVX1" s="19"/>
      <c r="IVY1" s="19"/>
      <c r="IVZ1" s="19"/>
      <c r="IWA1" s="19"/>
      <c r="IWB1" s="19"/>
      <c r="IWC1" s="19"/>
      <c r="IWD1" s="19"/>
      <c r="IWE1" s="19"/>
      <c r="IWF1" s="19"/>
      <c r="IWG1" s="19"/>
      <c r="IWH1" s="19"/>
      <c r="IWI1" s="19"/>
      <c r="IWJ1" s="19"/>
      <c r="IWK1" s="19"/>
      <c r="IWL1" s="19"/>
      <c r="IWM1" s="19"/>
      <c r="IWN1" s="19"/>
      <c r="IWO1" s="19"/>
      <c r="IWP1" s="19"/>
      <c r="IWQ1" s="19"/>
      <c r="IWR1" s="19"/>
      <c r="IWS1" s="19"/>
      <c r="IWT1" s="19"/>
      <c r="IWU1" s="19"/>
      <c r="IWV1" s="19"/>
      <c r="IWW1" s="19"/>
      <c r="IWX1" s="19"/>
      <c r="IWY1" s="19"/>
      <c r="IWZ1" s="19"/>
      <c r="IXA1" s="19"/>
      <c r="IXB1" s="19"/>
      <c r="IXC1" s="19"/>
      <c r="IXD1" s="19"/>
      <c r="IXE1" s="19"/>
      <c r="IXF1" s="19"/>
      <c r="IXG1" s="19"/>
      <c r="IXH1" s="19"/>
      <c r="IXI1" s="19"/>
      <c r="IXJ1" s="19"/>
      <c r="IXK1" s="19"/>
      <c r="IXL1" s="19"/>
      <c r="IXM1" s="19"/>
      <c r="IXN1" s="19"/>
      <c r="IXO1" s="19"/>
      <c r="IXP1" s="19"/>
      <c r="IXQ1" s="19"/>
      <c r="IXR1" s="19"/>
      <c r="IXS1" s="19"/>
      <c r="IXT1" s="19"/>
      <c r="IXU1" s="19"/>
      <c r="IXV1" s="19"/>
      <c r="IXW1" s="19"/>
      <c r="IXX1" s="19"/>
      <c r="IXY1" s="19"/>
      <c r="IXZ1" s="19"/>
      <c r="IYA1" s="19"/>
      <c r="IYB1" s="19"/>
      <c r="IYC1" s="19"/>
      <c r="IYD1" s="19"/>
      <c r="IYE1" s="19"/>
      <c r="IYF1" s="19"/>
      <c r="IYG1" s="19"/>
      <c r="IYH1" s="19"/>
      <c r="IYI1" s="19"/>
      <c r="IYJ1" s="19"/>
      <c r="IYK1" s="19"/>
      <c r="IYL1" s="19"/>
      <c r="IYM1" s="19"/>
      <c r="IYN1" s="19"/>
      <c r="IYO1" s="19"/>
      <c r="IYP1" s="19"/>
      <c r="IYQ1" s="19"/>
      <c r="IYR1" s="19"/>
      <c r="IYS1" s="19"/>
      <c r="IYT1" s="19"/>
      <c r="IYU1" s="19"/>
      <c r="IYV1" s="19"/>
      <c r="IYW1" s="19"/>
      <c r="IYX1" s="19"/>
      <c r="IYY1" s="19"/>
      <c r="IYZ1" s="19"/>
      <c r="IZA1" s="19"/>
      <c r="IZB1" s="19"/>
      <c r="IZC1" s="19"/>
      <c r="IZD1" s="19"/>
      <c r="IZE1" s="19"/>
      <c r="IZF1" s="19"/>
      <c r="IZG1" s="19"/>
      <c r="IZH1" s="19"/>
      <c r="IZI1" s="19"/>
      <c r="IZJ1" s="19"/>
      <c r="IZK1" s="19"/>
      <c r="IZL1" s="19"/>
      <c r="IZM1" s="19"/>
      <c r="IZN1" s="19"/>
      <c r="IZO1" s="19"/>
      <c r="IZP1" s="19"/>
      <c r="IZQ1" s="19"/>
      <c r="IZR1" s="19"/>
      <c r="IZS1" s="19"/>
      <c r="IZT1" s="19"/>
      <c r="IZU1" s="19"/>
      <c r="IZV1" s="19"/>
      <c r="IZW1" s="19"/>
      <c r="IZX1" s="19"/>
      <c r="IZY1" s="19"/>
      <c r="IZZ1" s="19"/>
      <c r="JAA1" s="19"/>
      <c r="JAB1" s="19"/>
      <c r="JAC1" s="19"/>
      <c r="JAD1" s="19"/>
      <c r="JAE1" s="19"/>
      <c r="JAF1" s="19"/>
      <c r="JAG1" s="19"/>
      <c r="JAH1" s="19"/>
      <c r="JAI1" s="19"/>
      <c r="JAJ1" s="19"/>
      <c r="JAK1" s="19"/>
      <c r="JAL1" s="19"/>
      <c r="JAM1" s="19"/>
      <c r="JAN1" s="19"/>
      <c r="JAO1" s="19"/>
      <c r="JAP1" s="19"/>
      <c r="JAQ1" s="19"/>
      <c r="JAR1" s="19"/>
      <c r="JAS1" s="19"/>
      <c r="JAT1" s="19"/>
      <c r="JAU1" s="19"/>
      <c r="JAV1" s="19"/>
      <c r="JAW1" s="19"/>
      <c r="JAX1" s="19"/>
      <c r="JAY1" s="19"/>
      <c r="JAZ1" s="19"/>
      <c r="JBA1" s="19"/>
      <c r="JBB1" s="19"/>
      <c r="JBC1" s="19"/>
      <c r="JBD1" s="19"/>
      <c r="JBE1" s="19"/>
      <c r="JBF1" s="19"/>
      <c r="JBG1" s="19"/>
      <c r="JBH1" s="19"/>
      <c r="JBI1" s="19"/>
      <c r="JBJ1" s="19"/>
      <c r="JBK1" s="19"/>
      <c r="JBL1" s="19"/>
      <c r="JBM1" s="19"/>
      <c r="JBN1" s="19"/>
      <c r="JBO1" s="19"/>
      <c r="JBP1" s="19"/>
      <c r="JBQ1" s="19"/>
      <c r="JBR1" s="19"/>
      <c r="JBS1" s="19"/>
      <c r="JBT1" s="19"/>
      <c r="JBU1" s="19"/>
      <c r="JBV1" s="19"/>
      <c r="JBW1" s="19"/>
      <c r="JBX1" s="19"/>
      <c r="JBY1" s="19"/>
      <c r="JBZ1" s="19"/>
      <c r="JCA1" s="19"/>
      <c r="JCB1" s="19"/>
      <c r="JCC1" s="19"/>
      <c r="JCD1" s="19"/>
      <c r="JCE1" s="19"/>
      <c r="JCF1" s="19"/>
      <c r="JCG1" s="19"/>
      <c r="JCH1" s="19"/>
      <c r="JCI1" s="19"/>
      <c r="JCJ1" s="19"/>
      <c r="JCK1" s="19"/>
      <c r="JCL1" s="19"/>
      <c r="JCM1" s="19"/>
      <c r="JCN1" s="19"/>
      <c r="JCO1" s="19"/>
      <c r="JCP1" s="19"/>
      <c r="JCQ1" s="19"/>
      <c r="JCR1" s="19"/>
      <c r="JCS1" s="19"/>
      <c r="JCT1" s="19"/>
      <c r="JCU1" s="19"/>
      <c r="JCV1" s="19"/>
      <c r="JCW1" s="19"/>
      <c r="JCX1" s="19"/>
      <c r="JCY1" s="19"/>
      <c r="JCZ1" s="19"/>
      <c r="JDA1" s="19"/>
      <c r="JDB1" s="19"/>
      <c r="JDC1" s="19"/>
      <c r="JDD1" s="19"/>
      <c r="JDE1" s="19"/>
      <c r="JDF1" s="19"/>
      <c r="JDG1" s="19"/>
      <c r="JDH1" s="19"/>
      <c r="JDI1" s="19"/>
      <c r="JDJ1" s="19"/>
      <c r="JDK1" s="19"/>
      <c r="JDL1" s="19"/>
      <c r="JDM1" s="19"/>
      <c r="JDN1" s="19"/>
      <c r="JDO1" s="19"/>
      <c r="JDP1" s="19"/>
      <c r="JDQ1" s="19"/>
      <c r="JDR1" s="19"/>
      <c r="JDS1" s="19"/>
      <c r="JDT1" s="19"/>
      <c r="JDU1" s="19"/>
      <c r="JDV1" s="19"/>
      <c r="JDW1" s="19"/>
      <c r="JDX1" s="19"/>
      <c r="JDY1" s="19"/>
      <c r="JDZ1" s="19"/>
      <c r="JEA1" s="19"/>
      <c r="JEB1" s="19"/>
      <c r="JEC1" s="19"/>
      <c r="JED1" s="19"/>
      <c r="JEE1" s="19"/>
      <c r="JEF1" s="19"/>
      <c r="JEG1" s="19"/>
      <c r="JEH1" s="19"/>
      <c r="JEI1" s="19"/>
      <c r="JEJ1" s="19"/>
      <c r="JEK1" s="19"/>
      <c r="JEL1" s="19"/>
      <c r="JEM1" s="19"/>
      <c r="JEN1" s="19"/>
      <c r="JEO1" s="19"/>
      <c r="JEP1" s="19"/>
      <c r="JEQ1" s="19"/>
      <c r="JER1" s="19"/>
      <c r="JES1" s="19"/>
      <c r="JET1" s="19"/>
      <c r="JEU1" s="19"/>
      <c r="JEV1" s="19"/>
      <c r="JEW1" s="19"/>
      <c r="JEX1" s="19"/>
      <c r="JEY1" s="19"/>
      <c r="JEZ1" s="19"/>
      <c r="JFA1" s="19"/>
      <c r="JFB1" s="19"/>
      <c r="JFC1" s="19"/>
      <c r="JFD1" s="19"/>
      <c r="JFE1" s="19"/>
      <c r="JFF1" s="19"/>
      <c r="JFG1" s="19"/>
      <c r="JFH1" s="19"/>
      <c r="JFI1" s="19"/>
      <c r="JFJ1" s="19"/>
      <c r="JFK1" s="19"/>
      <c r="JFL1" s="19"/>
      <c r="JFM1" s="19"/>
      <c r="JFN1" s="19"/>
      <c r="JFO1" s="19"/>
      <c r="JFP1" s="19"/>
      <c r="JFQ1" s="19"/>
      <c r="JFR1" s="19"/>
      <c r="JFS1" s="19"/>
      <c r="JFT1" s="19"/>
      <c r="JFU1" s="19"/>
      <c r="JFV1" s="19"/>
      <c r="JFW1" s="19"/>
      <c r="JFX1" s="19"/>
      <c r="JFY1" s="19"/>
      <c r="JFZ1" s="19"/>
      <c r="JGA1" s="19"/>
      <c r="JGB1" s="19"/>
      <c r="JGC1" s="19"/>
      <c r="JGD1" s="19"/>
      <c r="JGE1" s="19"/>
      <c r="JGF1" s="19"/>
      <c r="JGG1" s="19"/>
      <c r="JGH1" s="19"/>
      <c r="JGI1" s="19"/>
      <c r="JGJ1" s="19"/>
      <c r="JGK1" s="19"/>
      <c r="JGL1" s="19"/>
      <c r="JGM1" s="19"/>
      <c r="JGN1" s="19"/>
      <c r="JGO1" s="19"/>
      <c r="JGP1" s="19"/>
      <c r="JGQ1" s="19"/>
      <c r="JGR1" s="19"/>
      <c r="JGS1" s="19"/>
      <c r="JGT1" s="19"/>
      <c r="JGU1" s="19"/>
      <c r="JGV1" s="19"/>
      <c r="JGW1" s="19"/>
      <c r="JGX1" s="19"/>
      <c r="JGY1" s="19"/>
      <c r="JGZ1" s="19"/>
      <c r="JHA1" s="19"/>
      <c r="JHB1" s="19"/>
      <c r="JHC1" s="19"/>
      <c r="JHD1" s="19"/>
      <c r="JHE1" s="19"/>
      <c r="JHF1" s="19"/>
      <c r="JHG1" s="19"/>
      <c r="JHH1" s="19"/>
      <c r="JHI1" s="19"/>
      <c r="JHJ1" s="19"/>
      <c r="JHK1" s="19"/>
      <c r="JHL1" s="19"/>
      <c r="JHM1" s="19"/>
      <c r="JHN1" s="19"/>
      <c r="JHO1" s="19"/>
      <c r="JHP1" s="19"/>
      <c r="JHQ1" s="19"/>
      <c r="JHR1" s="19"/>
      <c r="JHS1" s="19"/>
      <c r="JHT1" s="19"/>
      <c r="JHU1" s="19"/>
      <c r="JHV1" s="19"/>
      <c r="JHW1" s="19"/>
      <c r="JHX1" s="19"/>
      <c r="JHY1" s="19"/>
      <c r="JHZ1" s="19"/>
      <c r="JIA1" s="19"/>
      <c r="JIB1" s="19"/>
      <c r="JIC1" s="19"/>
      <c r="JID1" s="19"/>
      <c r="JIE1" s="19"/>
      <c r="JIF1" s="19"/>
      <c r="JIG1" s="19"/>
      <c r="JIH1" s="19"/>
      <c r="JII1" s="19"/>
      <c r="JIJ1" s="19"/>
      <c r="JIK1" s="19"/>
      <c r="JIL1" s="19"/>
      <c r="JIM1" s="19"/>
      <c r="JIN1" s="19"/>
      <c r="JIO1" s="19"/>
      <c r="JIP1" s="19"/>
      <c r="JIQ1" s="19"/>
      <c r="JIR1" s="19"/>
      <c r="JIS1" s="19"/>
      <c r="JIT1" s="19"/>
      <c r="JIU1" s="19"/>
      <c r="JIV1" s="19"/>
      <c r="JIW1" s="19"/>
      <c r="JIX1" s="19"/>
      <c r="JIY1" s="19"/>
      <c r="JIZ1" s="19"/>
      <c r="JJA1" s="19"/>
      <c r="JJB1" s="19"/>
      <c r="JJC1" s="19"/>
      <c r="JJD1" s="19"/>
      <c r="JJE1" s="19"/>
      <c r="JJF1" s="19"/>
      <c r="JJG1" s="19"/>
      <c r="JJH1" s="19"/>
      <c r="JJI1" s="19"/>
      <c r="JJJ1" s="19"/>
      <c r="JJK1" s="19"/>
      <c r="JJL1" s="19"/>
      <c r="JJM1" s="19"/>
      <c r="JJN1" s="19"/>
      <c r="JJO1" s="19"/>
      <c r="JJP1" s="19"/>
      <c r="JJQ1" s="19"/>
      <c r="JJR1" s="19"/>
      <c r="JJS1" s="19"/>
      <c r="JJT1" s="19"/>
      <c r="JJU1" s="19"/>
      <c r="JJV1" s="19"/>
      <c r="JJW1" s="19"/>
      <c r="JJX1" s="19"/>
      <c r="JJY1" s="19"/>
      <c r="JJZ1" s="19"/>
      <c r="JKA1" s="19"/>
      <c r="JKB1" s="19"/>
      <c r="JKC1" s="19"/>
      <c r="JKD1" s="19"/>
      <c r="JKE1" s="19"/>
      <c r="JKF1" s="19"/>
      <c r="JKG1" s="19"/>
      <c r="JKH1" s="19"/>
      <c r="JKI1" s="19"/>
      <c r="JKJ1" s="19"/>
      <c r="JKK1" s="19"/>
      <c r="JKL1" s="19"/>
      <c r="JKM1" s="19"/>
      <c r="JKN1" s="19"/>
      <c r="JKO1" s="19"/>
      <c r="JKP1" s="19"/>
      <c r="JKQ1" s="19"/>
      <c r="JKR1" s="19"/>
      <c r="JKS1" s="19"/>
      <c r="JKT1" s="19"/>
      <c r="JKU1" s="19"/>
      <c r="JKV1" s="19"/>
      <c r="JKW1" s="19"/>
      <c r="JKX1" s="19"/>
      <c r="JKY1" s="19"/>
      <c r="JKZ1" s="19"/>
      <c r="JLA1" s="19"/>
      <c r="JLB1" s="19"/>
      <c r="JLC1" s="19"/>
      <c r="JLD1" s="19"/>
      <c r="JLE1" s="19"/>
      <c r="JLF1" s="19"/>
      <c r="JLG1" s="19"/>
      <c r="JLH1" s="19"/>
      <c r="JLI1" s="19"/>
      <c r="JLJ1" s="19"/>
      <c r="JLK1" s="19"/>
      <c r="JLL1" s="19"/>
      <c r="JLM1" s="19"/>
      <c r="JLN1" s="19"/>
      <c r="JLO1" s="19"/>
      <c r="JLP1" s="19"/>
      <c r="JLQ1" s="19"/>
      <c r="JLR1" s="19"/>
      <c r="JLS1" s="19"/>
      <c r="JLT1" s="19"/>
      <c r="JLU1" s="19"/>
      <c r="JLV1" s="19"/>
      <c r="JLW1" s="19"/>
      <c r="JLX1" s="19"/>
      <c r="JLY1" s="19"/>
      <c r="JLZ1" s="19"/>
      <c r="JMA1" s="19"/>
      <c r="JMB1" s="19"/>
      <c r="JMC1" s="19"/>
      <c r="JMD1" s="19"/>
      <c r="JME1" s="19"/>
      <c r="JMF1" s="19"/>
      <c r="JMG1" s="19"/>
      <c r="JMH1" s="19"/>
      <c r="JMI1" s="19"/>
      <c r="JMJ1" s="19"/>
      <c r="JMK1" s="19"/>
      <c r="JML1" s="19"/>
      <c r="JMM1" s="19"/>
      <c r="JMN1" s="19"/>
      <c r="JMO1" s="19"/>
      <c r="JMP1" s="19"/>
      <c r="JMQ1" s="19"/>
      <c r="JMR1" s="19"/>
      <c r="JMS1" s="19"/>
      <c r="JMT1" s="19"/>
      <c r="JMU1" s="19"/>
      <c r="JMV1" s="19"/>
      <c r="JMW1" s="19"/>
      <c r="JMX1" s="19"/>
      <c r="JMY1" s="19"/>
      <c r="JMZ1" s="19"/>
      <c r="JNA1" s="19"/>
      <c r="JNB1" s="19"/>
      <c r="JNC1" s="19"/>
      <c r="JND1" s="19"/>
      <c r="JNE1" s="19"/>
      <c r="JNF1" s="19"/>
      <c r="JNG1" s="19"/>
      <c r="JNH1" s="19"/>
      <c r="JNI1" s="19"/>
      <c r="JNJ1" s="19"/>
      <c r="JNK1" s="19"/>
      <c r="JNL1" s="19"/>
      <c r="JNM1" s="19"/>
      <c r="JNN1" s="19"/>
      <c r="JNO1" s="19"/>
      <c r="JNP1" s="19"/>
      <c r="JNQ1" s="19"/>
      <c r="JNR1" s="19"/>
      <c r="JNS1" s="19"/>
      <c r="JNT1" s="19"/>
      <c r="JNU1" s="19"/>
      <c r="JNV1" s="19"/>
      <c r="JNW1" s="19"/>
      <c r="JNX1" s="19"/>
      <c r="JNY1" s="19"/>
      <c r="JNZ1" s="19"/>
      <c r="JOA1" s="19"/>
      <c r="JOB1" s="19"/>
      <c r="JOC1" s="19"/>
      <c r="JOD1" s="19"/>
      <c r="JOE1" s="19"/>
      <c r="JOF1" s="19"/>
      <c r="JOG1" s="19"/>
      <c r="JOH1" s="19"/>
      <c r="JOI1" s="19"/>
      <c r="JOJ1" s="19"/>
      <c r="JOK1" s="19"/>
      <c r="JOL1" s="19"/>
      <c r="JOM1" s="19"/>
      <c r="JON1" s="19"/>
      <c r="JOO1" s="19"/>
      <c r="JOP1" s="19"/>
      <c r="JOQ1" s="19"/>
      <c r="JOR1" s="19"/>
      <c r="JOS1" s="19"/>
      <c r="JOT1" s="19"/>
      <c r="JOU1" s="19"/>
      <c r="JOV1" s="19"/>
      <c r="JOW1" s="19"/>
      <c r="JOX1" s="19"/>
      <c r="JOY1" s="19"/>
      <c r="JOZ1" s="19"/>
      <c r="JPA1" s="19"/>
      <c r="JPB1" s="19"/>
      <c r="JPC1" s="19"/>
      <c r="JPD1" s="19"/>
      <c r="JPE1" s="19"/>
      <c r="JPF1" s="19"/>
      <c r="JPG1" s="19"/>
      <c r="JPH1" s="19"/>
      <c r="JPI1" s="19"/>
      <c r="JPJ1" s="19"/>
      <c r="JPK1" s="19"/>
      <c r="JPL1" s="19"/>
      <c r="JPM1" s="19"/>
      <c r="JPN1" s="19"/>
      <c r="JPO1" s="19"/>
      <c r="JPP1" s="19"/>
      <c r="JPQ1" s="19"/>
      <c r="JPR1" s="19"/>
      <c r="JPS1" s="19"/>
      <c r="JPT1" s="19"/>
      <c r="JPU1" s="19"/>
      <c r="JPV1" s="19"/>
      <c r="JPW1" s="19"/>
      <c r="JPX1" s="19"/>
      <c r="JPY1" s="19"/>
      <c r="JPZ1" s="19"/>
      <c r="JQA1" s="19"/>
      <c r="JQB1" s="19"/>
      <c r="JQC1" s="19"/>
      <c r="JQD1" s="19"/>
      <c r="JQE1" s="19"/>
      <c r="JQF1" s="19"/>
      <c r="JQG1" s="19"/>
      <c r="JQH1" s="19"/>
      <c r="JQI1" s="19"/>
      <c r="JQJ1" s="19"/>
      <c r="JQK1" s="19"/>
      <c r="JQL1" s="19"/>
      <c r="JQM1" s="19"/>
      <c r="JQN1" s="19"/>
      <c r="JQO1" s="19"/>
      <c r="JQP1" s="19"/>
      <c r="JQQ1" s="19"/>
      <c r="JQR1" s="19"/>
      <c r="JQS1" s="19"/>
      <c r="JQT1" s="19"/>
      <c r="JQU1" s="19"/>
      <c r="JQV1" s="19"/>
      <c r="JQW1" s="19"/>
      <c r="JQX1" s="19"/>
      <c r="JQY1" s="19"/>
      <c r="JQZ1" s="19"/>
      <c r="JRA1" s="19"/>
      <c r="JRB1" s="19"/>
      <c r="JRC1" s="19"/>
      <c r="JRD1" s="19"/>
      <c r="JRE1" s="19"/>
      <c r="JRF1" s="19"/>
      <c r="JRG1" s="19"/>
      <c r="JRH1" s="19"/>
      <c r="JRI1" s="19"/>
      <c r="JRJ1" s="19"/>
      <c r="JRK1" s="19"/>
      <c r="JRL1" s="19"/>
      <c r="JRM1" s="19"/>
      <c r="JRN1" s="19"/>
      <c r="JRO1" s="19"/>
      <c r="JRP1" s="19"/>
      <c r="JRQ1" s="19"/>
      <c r="JRR1" s="19"/>
      <c r="JRS1" s="19"/>
      <c r="JRT1" s="19"/>
      <c r="JRU1" s="19"/>
      <c r="JRV1" s="19"/>
      <c r="JRW1" s="19"/>
      <c r="JRX1" s="19"/>
      <c r="JRY1" s="19"/>
      <c r="JRZ1" s="19"/>
      <c r="JSA1" s="19"/>
      <c r="JSB1" s="19"/>
      <c r="JSC1" s="19"/>
      <c r="JSD1" s="19"/>
      <c r="JSE1" s="19"/>
      <c r="JSF1" s="19"/>
      <c r="JSG1" s="19"/>
      <c r="JSH1" s="19"/>
      <c r="JSI1" s="19"/>
      <c r="JSJ1" s="19"/>
      <c r="JSK1" s="19"/>
      <c r="JSL1" s="19"/>
      <c r="JSM1" s="19"/>
      <c r="JSN1" s="19"/>
      <c r="JSO1" s="19"/>
      <c r="JSP1" s="19"/>
      <c r="JSQ1" s="19"/>
      <c r="JSR1" s="19"/>
      <c r="JSS1" s="19"/>
      <c r="JST1" s="19"/>
      <c r="JSU1" s="19"/>
      <c r="JSV1" s="19"/>
      <c r="JSW1" s="19"/>
      <c r="JSX1" s="19"/>
      <c r="JSY1" s="19"/>
      <c r="JSZ1" s="19"/>
      <c r="JTA1" s="19"/>
      <c r="JTB1" s="19"/>
      <c r="JTC1" s="19"/>
      <c r="JTD1" s="19"/>
      <c r="JTE1" s="19"/>
      <c r="JTF1" s="19"/>
      <c r="JTG1" s="19"/>
      <c r="JTH1" s="19"/>
      <c r="JTI1" s="19"/>
      <c r="JTJ1" s="19"/>
      <c r="JTK1" s="19"/>
      <c r="JTL1" s="19"/>
      <c r="JTM1" s="19"/>
      <c r="JTN1" s="19"/>
      <c r="JTO1" s="19"/>
      <c r="JTP1" s="19"/>
      <c r="JTQ1" s="19"/>
      <c r="JTR1" s="19"/>
      <c r="JTS1" s="19"/>
      <c r="JTT1" s="19"/>
      <c r="JTU1" s="19"/>
      <c r="JTV1" s="19"/>
      <c r="JTW1" s="19"/>
      <c r="JTX1" s="19"/>
      <c r="JTY1" s="19"/>
      <c r="JTZ1" s="19"/>
      <c r="JUA1" s="19"/>
      <c r="JUB1" s="19"/>
      <c r="JUC1" s="19"/>
      <c r="JUD1" s="19"/>
      <c r="JUE1" s="19"/>
      <c r="JUF1" s="19"/>
      <c r="JUG1" s="19"/>
      <c r="JUH1" s="19"/>
      <c r="JUI1" s="19"/>
      <c r="JUJ1" s="19"/>
      <c r="JUK1" s="19"/>
      <c r="JUL1" s="19"/>
      <c r="JUM1" s="19"/>
      <c r="JUN1" s="19"/>
      <c r="JUO1" s="19"/>
      <c r="JUP1" s="19"/>
      <c r="JUQ1" s="19"/>
      <c r="JUR1" s="19"/>
      <c r="JUS1" s="19"/>
      <c r="JUT1" s="19"/>
      <c r="JUU1" s="19"/>
      <c r="JUV1" s="19"/>
      <c r="JUW1" s="19"/>
      <c r="JUX1" s="19"/>
      <c r="JUY1" s="19"/>
      <c r="JUZ1" s="19"/>
      <c r="JVA1" s="19"/>
      <c r="JVB1" s="19"/>
      <c r="JVC1" s="19"/>
      <c r="JVD1" s="19"/>
      <c r="JVE1" s="19"/>
      <c r="JVF1" s="19"/>
      <c r="JVG1" s="19"/>
      <c r="JVH1" s="19"/>
      <c r="JVI1" s="19"/>
      <c r="JVJ1" s="19"/>
      <c r="JVK1" s="19"/>
      <c r="JVL1" s="19"/>
      <c r="JVM1" s="19"/>
      <c r="JVN1" s="19"/>
      <c r="JVO1" s="19"/>
      <c r="JVP1" s="19"/>
      <c r="JVQ1" s="19"/>
      <c r="JVR1" s="19"/>
      <c r="JVS1" s="19"/>
      <c r="JVT1" s="19"/>
      <c r="JVU1" s="19"/>
      <c r="JVV1" s="19"/>
      <c r="JVW1" s="19"/>
      <c r="JVX1" s="19"/>
      <c r="JVY1" s="19"/>
      <c r="JVZ1" s="19"/>
      <c r="JWA1" s="19"/>
      <c r="JWB1" s="19"/>
      <c r="JWC1" s="19"/>
      <c r="JWD1" s="19"/>
      <c r="JWE1" s="19"/>
      <c r="JWF1" s="19"/>
      <c r="JWG1" s="19"/>
      <c r="JWH1" s="19"/>
      <c r="JWI1" s="19"/>
      <c r="JWJ1" s="19"/>
      <c r="JWK1" s="19"/>
      <c r="JWL1" s="19"/>
      <c r="JWM1" s="19"/>
      <c r="JWN1" s="19"/>
      <c r="JWO1" s="19"/>
      <c r="JWP1" s="19"/>
      <c r="JWQ1" s="19"/>
      <c r="JWR1" s="19"/>
      <c r="JWS1" s="19"/>
      <c r="JWT1" s="19"/>
      <c r="JWU1" s="19"/>
      <c r="JWV1" s="19"/>
      <c r="JWW1" s="19"/>
      <c r="JWX1" s="19"/>
      <c r="JWY1" s="19"/>
      <c r="JWZ1" s="19"/>
      <c r="JXA1" s="19"/>
      <c r="JXB1" s="19"/>
      <c r="JXC1" s="19"/>
      <c r="JXD1" s="19"/>
      <c r="JXE1" s="19"/>
      <c r="JXF1" s="19"/>
      <c r="JXG1" s="19"/>
      <c r="JXH1" s="19"/>
      <c r="JXI1" s="19"/>
      <c r="JXJ1" s="19"/>
      <c r="JXK1" s="19"/>
      <c r="JXL1" s="19"/>
      <c r="JXM1" s="19"/>
      <c r="JXN1" s="19"/>
      <c r="JXO1" s="19"/>
      <c r="JXP1" s="19"/>
      <c r="JXQ1" s="19"/>
      <c r="JXR1" s="19"/>
      <c r="JXS1" s="19"/>
      <c r="JXT1" s="19"/>
      <c r="JXU1" s="19"/>
      <c r="JXV1" s="19"/>
      <c r="JXW1" s="19"/>
      <c r="JXX1" s="19"/>
      <c r="JXY1" s="19"/>
      <c r="JXZ1" s="19"/>
      <c r="JYA1" s="19"/>
      <c r="JYB1" s="19"/>
      <c r="JYC1" s="19"/>
      <c r="JYD1" s="19"/>
      <c r="JYE1" s="19"/>
      <c r="JYF1" s="19"/>
      <c r="JYG1" s="19"/>
      <c r="JYH1" s="19"/>
      <c r="JYI1" s="19"/>
      <c r="JYJ1" s="19"/>
      <c r="JYK1" s="19"/>
      <c r="JYL1" s="19"/>
      <c r="JYM1" s="19"/>
      <c r="JYN1" s="19"/>
      <c r="JYO1" s="19"/>
      <c r="JYP1" s="19"/>
      <c r="JYQ1" s="19"/>
      <c r="JYR1" s="19"/>
      <c r="JYS1" s="19"/>
      <c r="JYT1" s="19"/>
      <c r="JYU1" s="19"/>
      <c r="JYV1" s="19"/>
      <c r="JYW1" s="19"/>
      <c r="JYX1" s="19"/>
      <c r="JYY1" s="19"/>
      <c r="JYZ1" s="19"/>
      <c r="JZA1" s="19"/>
      <c r="JZB1" s="19"/>
      <c r="JZC1" s="19"/>
      <c r="JZD1" s="19"/>
      <c r="JZE1" s="19"/>
      <c r="JZF1" s="19"/>
      <c r="JZG1" s="19"/>
      <c r="JZH1" s="19"/>
      <c r="JZI1" s="19"/>
      <c r="JZJ1" s="19"/>
      <c r="JZK1" s="19"/>
      <c r="JZL1" s="19"/>
      <c r="JZM1" s="19"/>
      <c r="JZN1" s="19"/>
      <c r="JZO1" s="19"/>
      <c r="JZP1" s="19"/>
      <c r="JZQ1" s="19"/>
      <c r="JZR1" s="19"/>
      <c r="JZS1" s="19"/>
      <c r="JZT1" s="19"/>
      <c r="JZU1" s="19"/>
      <c r="JZV1" s="19"/>
      <c r="JZW1" s="19"/>
      <c r="JZX1" s="19"/>
      <c r="JZY1" s="19"/>
      <c r="JZZ1" s="19"/>
      <c r="KAA1" s="19"/>
      <c r="KAB1" s="19"/>
      <c r="KAC1" s="19"/>
      <c r="KAD1" s="19"/>
      <c r="KAE1" s="19"/>
      <c r="KAF1" s="19"/>
      <c r="KAG1" s="19"/>
      <c r="KAH1" s="19"/>
      <c r="KAI1" s="19"/>
      <c r="KAJ1" s="19"/>
      <c r="KAK1" s="19"/>
      <c r="KAL1" s="19"/>
      <c r="KAM1" s="19"/>
      <c r="KAN1" s="19"/>
      <c r="KAO1" s="19"/>
      <c r="KAP1" s="19"/>
      <c r="KAQ1" s="19"/>
      <c r="KAR1" s="19"/>
      <c r="KAS1" s="19"/>
      <c r="KAT1" s="19"/>
      <c r="KAU1" s="19"/>
      <c r="KAV1" s="19"/>
      <c r="KAW1" s="19"/>
      <c r="KAX1" s="19"/>
      <c r="KAY1" s="19"/>
      <c r="KAZ1" s="19"/>
      <c r="KBA1" s="19"/>
      <c r="KBB1" s="19"/>
      <c r="KBC1" s="19"/>
      <c r="KBD1" s="19"/>
      <c r="KBE1" s="19"/>
      <c r="KBF1" s="19"/>
      <c r="KBG1" s="19"/>
      <c r="KBH1" s="19"/>
      <c r="KBI1" s="19"/>
      <c r="KBJ1" s="19"/>
      <c r="KBK1" s="19"/>
      <c r="KBL1" s="19"/>
      <c r="KBM1" s="19"/>
      <c r="KBN1" s="19"/>
      <c r="KBO1" s="19"/>
      <c r="KBP1" s="19"/>
      <c r="KBQ1" s="19"/>
      <c r="KBR1" s="19"/>
      <c r="KBS1" s="19"/>
      <c r="KBT1" s="19"/>
      <c r="KBU1" s="19"/>
      <c r="KBV1" s="19"/>
      <c r="KBW1" s="19"/>
      <c r="KBX1" s="19"/>
      <c r="KBY1" s="19"/>
      <c r="KBZ1" s="19"/>
      <c r="KCA1" s="19"/>
      <c r="KCB1" s="19"/>
      <c r="KCC1" s="19"/>
      <c r="KCD1" s="19"/>
      <c r="KCE1" s="19"/>
      <c r="KCF1" s="19"/>
      <c r="KCG1" s="19"/>
      <c r="KCH1" s="19"/>
      <c r="KCI1" s="19"/>
      <c r="KCJ1" s="19"/>
      <c r="KCK1" s="19"/>
      <c r="KCL1" s="19"/>
      <c r="KCM1" s="19"/>
      <c r="KCN1" s="19"/>
      <c r="KCO1" s="19"/>
      <c r="KCP1" s="19"/>
      <c r="KCQ1" s="19"/>
      <c r="KCR1" s="19"/>
      <c r="KCS1" s="19"/>
      <c r="KCT1" s="19"/>
      <c r="KCU1" s="19"/>
      <c r="KCV1" s="19"/>
      <c r="KCW1" s="19"/>
      <c r="KCX1" s="19"/>
      <c r="KCY1" s="19"/>
      <c r="KCZ1" s="19"/>
      <c r="KDA1" s="19"/>
      <c r="KDB1" s="19"/>
      <c r="KDC1" s="19"/>
      <c r="KDD1" s="19"/>
      <c r="KDE1" s="19"/>
      <c r="KDF1" s="19"/>
      <c r="KDG1" s="19"/>
      <c r="KDH1" s="19"/>
      <c r="KDI1" s="19"/>
      <c r="KDJ1" s="19"/>
      <c r="KDK1" s="19"/>
      <c r="KDL1" s="19"/>
      <c r="KDM1" s="19"/>
      <c r="KDN1" s="19"/>
      <c r="KDO1" s="19"/>
      <c r="KDP1" s="19"/>
      <c r="KDQ1" s="19"/>
      <c r="KDR1" s="19"/>
      <c r="KDS1" s="19"/>
      <c r="KDT1" s="19"/>
      <c r="KDU1" s="19"/>
      <c r="KDV1" s="19"/>
      <c r="KDW1" s="19"/>
      <c r="KDX1" s="19"/>
      <c r="KDY1" s="19"/>
      <c r="KDZ1" s="19"/>
      <c r="KEA1" s="19"/>
      <c r="KEB1" s="19"/>
      <c r="KEC1" s="19"/>
      <c r="KED1" s="19"/>
      <c r="KEE1" s="19"/>
      <c r="KEF1" s="19"/>
      <c r="KEG1" s="19"/>
      <c r="KEH1" s="19"/>
      <c r="KEI1" s="19"/>
      <c r="KEJ1" s="19"/>
      <c r="KEK1" s="19"/>
      <c r="KEL1" s="19"/>
      <c r="KEM1" s="19"/>
      <c r="KEN1" s="19"/>
      <c r="KEO1" s="19"/>
      <c r="KEP1" s="19"/>
      <c r="KEQ1" s="19"/>
      <c r="KER1" s="19"/>
      <c r="KES1" s="19"/>
      <c r="KET1" s="19"/>
      <c r="KEU1" s="19"/>
      <c r="KEV1" s="19"/>
      <c r="KEW1" s="19"/>
      <c r="KEX1" s="19"/>
      <c r="KEY1" s="19"/>
      <c r="KEZ1" s="19"/>
      <c r="KFA1" s="19"/>
      <c r="KFB1" s="19"/>
      <c r="KFC1" s="19"/>
      <c r="KFD1" s="19"/>
      <c r="KFE1" s="19"/>
      <c r="KFF1" s="19"/>
      <c r="KFG1" s="19"/>
      <c r="KFH1" s="19"/>
      <c r="KFI1" s="19"/>
      <c r="KFJ1" s="19"/>
      <c r="KFK1" s="19"/>
      <c r="KFL1" s="19"/>
      <c r="KFM1" s="19"/>
      <c r="KFN1" s="19"/>
      <c r="KFO1" s="19"/>
      <c r="KFP1" s="19"/>
      <c r="KFQ1" s="19"/>
      <c r="KFR1" s="19"/>
      <c r="KFS1" s="19"/>
      <c r="KFT1" s="19"/>
      <c r="KFU1" s="19"/>
      <c r="KFV1" s="19"/>
      <c r="KFW1" s="19"/>
      <c r="KFX1" s="19"/>
      <c r="KFY1" s="19"/>
      <c r="KFZ1" s="19"/>
      <c r="KGA1" s="19"/>
      <c r="KGB1" s="19"/>
      <c r="KGC1" s="19"/>
      <c r="KGD1" s="19"/>
      <c r="KGE1" s="19"/>
      <c r="KGF1" s="19"/>
      <c r="KGG1" s="19"/>
      <c r="KGH1" s="19"/>
      <c r="KGI1" s="19"/>
      <c r="KGJ1" s="19"/>
      <c r="KGK1" s="19"/>
      <c r="KGL1" s="19"/>
      <c r="KGM1" s="19"/>
      <c r="KGN1" s="19"/>
      <c r="KGO1" s="19"/>
      <c r="KGP1" s="19"/>
      <c r="KGQ1" s="19"/>
      <c r="KGR1" s="19"/>
      <c r="KGS1" s="19"/>
      <c r="KGT1" s="19"/>
      <c r="KGU1" s="19"/>
      <c r="KGV1" s="19"/>
      <c r="KGW1" s="19"/>
      <c r="KGX1" s="19"/>
      <c r="KGY1" s="19"/>
      <c r="KGZ1" s="19"/>
      <c r="KHA1" s="19"/>
      <c r="KHB1" s="19"/>
      <c r="KHC1" s="19"/>
      <c r="KHD1" s="19"/>
      <c r="KHE1" s="19"/>
      <c r="KHF1" s="19"/>
      <c r="KHG1" s="19"/>
      <c r="KHH1" s="19"/>
      <c r="KHI1" s="19"/>
      <c r="KHJ1" s="19"/>
      <c r="KHK1" s="19"/>
      <c r="KHL1" s="19"/>
      <c r="KHM1" s="19"/>
      <c r="KHN1" s="19"/>
      <c r="KHO1" s="19"/>
      <c r="KHP1" s="19"/>
      <c r="KHQ1" s="19"/>
      <c r="KHR1" s="19"/>
      <c r="KHS1" s="19"/>
      <c r="KHT1" s="19"/>
      <c r="KHU1" s="19"/>
      <c r="KHV1" s="19"/>
      <c r="KHW1" s="19"/>
      <c r="KHX1" s="19"/>
      <c r="KHY1" s="19"/>
      <c r="KHZ1" s="19"/>
      <c r="KIA1" s="19"/>
      <c r="KIB1" s="19"/>
      <c r="KIC1" s="19"/>
      <c r="KID1" s="19"/>
      <c r="KIE1" s="19"/>
      <c r="KIF1" s="19"/>
      <c r="KIG1" s="19"/>
      <c r="KIH1" s="19"/>
      <c r="KII1" s="19"/>
      <c r="KIJ1" s="19"/>
      <c r="KIK1" s="19"/>
      <c r="KIL1" s="19"/>
      <c r="KIM1" s="19"/>
      <c r="KIN1" s="19"/>
      <c r="KIO1" s="19"/>
      <c r="KIP1" s="19"/>
      <c r="KIQ1" s="19"/>
      <c r="KIR1" s="19"/>
      <c r="KIS1" s="19"/>
      <c r="KIT1" s="19"/>
      <c r="KIU1" s="19"/>
      <c r="KIV1" s="19"/>
      <c r="KIW1" s="19"/>
      <c r="KIX1" s="19"/>
      <c r="KIY1" s="19"/>
      <c r="KIZ1" s="19"/>
      <c r="KJA1" s="19"/>
      <c r="KJB1" s="19"/>
      <c r="KJC1" s="19"/>
      <c r="KJD1" s="19"/>
      <c r="KJE1" s="19"/>
      <c r="KJF1" s="19"/>
      <c r="KJG1" s="19"/>
      <c r="KJH1" s="19"/>
      <c r="KJI1" s="19"/>
      <c r="KJJ1" s="19"/>
      <c r="KJK1" s="19"/>
      <c r="KJL1" s="19"/>
      <c r="KJM1" s="19"/>
      <c r="KJN1" s="19"/>
      <c r="KJO1" s="19"/>
      <c r="KJP1" s="19"/>
      <c r="KJQ1" s="19"/>
      <c r="KJR1" s="19"/>
      <c r="KJS1" s="19"/>
      <c r="KJT1" s="19"/>
      <c r="KJU1" s="19"/>
      <c r="KJV1" s="19"/>
      <c r="KJW1" s="19"/>
      <c r="KJX1" s="19"/>
      <c r="KJY1" s="19"/>
      <c r="KJZ1" s="19"/>
      <c r="KKA1" s="19"/>
      <c r="KKB1" s="19"/>
      <c r="KKC1" s="19"/>
      <c r="KKD1" s="19"/>
      <c r="KKE1" s="19"/>
      <c r="KKF1" s="19"/>
      <c r="KKG1" s="19"/>
      <c r="KKH1" s="19"/>
      <c r="KKI1" s="19"/>
      <c r="KKJ1" s="19"/>
      <c r="KKK1" s="19"/>
      <c r="KKL1" s="19"/>
      <c r="KKM1" s="19"/>
      <c r="KKN1" s="19"/>
      <c r="KKO1" s="19"/>
      <c r="KKP1" s="19"/>
      <c r="KKQ1" s="19"/>
      <c r="KKR1" s="19"/>
      <c r="KKS1" s="19"/>
      <c r="KKT1" s="19"/>
      <c r="KKU1" s="19"/>
      <c r="KKV1" s="19"/>
      <c r="KKW1" s="19"/>
      <c r="KKX1" s="19"/>
      <c r="KKY1" s="19"/>
      <c r="KKZ1" s="19"/>
      <c r="KLA1" s="19"/>
      <c r="KLB1" s="19"/>
      <c r="KLC1" s="19"/>
      <c r="KLD1" s="19"/>
      <c r="KLE1" s="19"/>
      <c r="KLF1" s="19"/>
      <c r="KLG1" s="19"/>
      <c r="KLH1" s="19"/>
      <c r="KLI1" s="19"/>
      <c r="KLJ1" s="19"/>
      <c r="KLK1" s="19"/>
      <c r="KLL1" s="19"/>
      <c r="KLM1" s="19"/>
      <c r="KLN1" s="19"/>
      <c r="KLO1" s="19"/>
      <c r="KLP1" s="19"/>
      <c r="KLQ1" s="19"/>
      <c r="KLR1" s="19"/>
      <c r="KLS1" s="19"/>
      <c r="KLT1" s="19"/>
      <c r="KLU1" s="19"/>
      <c r="KLV1" s="19"/>
      <c r="KLW1" s="19"/>
      <c r="KLX1" s="19"/>
      <c r="KLY1" s="19"/>
      <c r="KLZ1" s="19"/>
      <c r="KMA1" s="19"/>
      <c r="KMB1" s="19"/>
      <c r="KMC1" s="19"/>
      <c r="KMD1" s="19"/>
      <c r="KME1" s="19"/>
      <c r="KMF1" s="19"/>
      <c r="KMG1" s="19"/>
      <c r="KMH1" s="19"/>
      <c r="KMI1" s="19"/>
      <c r="KMJ1" s="19"/>
      <c r="KMK1" s="19"/>
      <c r="KML1" s="19"/>
      <c r="KMM1" s="19"/>
      <c r="KMN1" s="19"/>
      <c r="KMO1" s="19"/>
      <c r="KMP1" s="19"/>
      <c r="KMQ1" s="19"/>
      <c r="KMR1" s="19"/>
      <c r="KMS1" s="19"/>
      <c r="KMT1" s="19"/>
      <c r="KMU1" s="19"/>
      <c r="KMV1" s="19"/>
      <c r="KMW1" s="19"/>
      <c r="KMX1" s="19"/>
      <c r="KMY1" s="19"/>
      <c r="KMZ1" s="19"/>
      <c r="KNA1" s="19"/>
      <c r="KNB1" s="19"/>
      <c r="KNC1" s="19"/>
      <c r="KND1" s="19"/>
      <c r="KNE1" s="19"/>
      <c r="KNF1" s="19"/>
      <c r="KNG1" s="19"/>
      <c r="KNH1" s="19"/>
      <c r="KNI1" s="19"/>
      <c r="KNJ1" s="19"/>
      <c r="KNK1" s="19"/>
      <c r="KNL1" s="19"/>
      <c r="KNM1" s="19"/>
      <c r="KNN1" s="19"/>
      <c r="KNO1" s="19"/>
      <c r="KNP1" s="19"/>
      <c r="KNQ1" s="19"/>
      <c r="KNR1" s="19"/>
      <c r="KNS1" s="19"/>
      <c r="KNT1" s="19"/>
      <c r="KNU1" s="19"/>
      <c r="KNV1" s="19"/>
      <c r="KNW1" s="19"/>
      <c r="KNX1" s="19"/>
      <c r="KNY1" s="19"/>
      <c r="KNZ1" s="19"/>
      <c r="KOA1" s="19"/>
      <c r="KOB1" s="19"/>
      <c r="KOC1" s="19"/>
      <c r="KOD1" s="19"/>
      <c r="KOE1" s="19"/>
      <c r="KOF1" s="19"/>
      <c r="KOG1" s="19"/>
      <c r="KOH1" s="19"/>
      <c r="KOI1" s="19"/>
      <c r="KOJ1" s="19"/>
      <c r="KOK1" s="19"/>
      <c r="KOL1" s="19"/>
      <c r="KOM1" s="19"/>
      <c r="KON1" s="19"/>
      <c r="KOO1" s="19"/>
      <c r="KOP1" s="19"/>
      <c r="KOQ1" s="19"/>
      <c r="KOR1" s="19"/>
      <c r="KOS1" s="19"/>
      <c r="KOT1" s="19"/>
      <c r="KOU1" s="19"/>
      <c r="KOV1" s="19"/>
      <c r="KOW1" s="19"/>
      <c r="KOX1" s="19"/>
      <c r="KOY1" s="19"/>
      <c r="KOZ1" s="19"/>
      <c r="KPA1" s="19"/>
      <c r="KPB1" s="19"/>
      <c r="KPC1" s="19"/>
      <c r="KPD1" s="19"/>
      <c r="KPE1" s="19"/>
      <c r="KPF1" s="19"/>
      <c r="KPG1" s="19"/>
      <c r="KPH1" s="19"/>
      <c r="KPI1" s="19"/>
      <c r="KPJ1" s="19"/>
      <c r="KPK1" s="19"/>
      <c r="KPL1" s="19"/>
      <c r="KPM1" s="19"/>
      <c r="KPN1" s="19"/>
      <c r="KPO1" s="19"/>
      <c r="KPP1" s="19"/>
      <c r="KPQ1" s="19"/>
      <c r="KPR1" s="19"/>
      <c r="KPS1" s="19"/>
      <c r="KPT1" s="19"/>
      <c r="KPU1" s="19"/>
      <c r="KPV1" s="19"/>
      <c r="KPW1" s="19"/>
      <c r="KPX1" s="19"/>
      <c r="KPY1" s="19"/>
      <c r="KPZ1" s="19"/>
      <c r="KQA1" s="19"/>
      <c r="KQB1" s="19"/>
      <c r="KQC1" s="19"/>
      <c r="KQD1" s="19"/>
      <c r="KQE1" s="19"/>
      <c r="KQF1" s="19"/>
      <c r="KQG1" s="19"/>
      <c r="KQH1" s="19"/>
      <c r="KQI1" s="19"/>
      <c r="KQJ1" s="19"/>
      <c r="KQK1" s="19"/>
      <c r="KQL1" s="19"/>
      <c r="KQM1" s="19"/>
      <c r="KQN1" s="19"/>
      <c r="KQO1" s="19"/>
      <c r="KQP1" s="19"/>
      <c r="KQQ1" s="19"/>
      <c r="KQR1" s="19"/>
      <c r="KQS1" s="19"/>
      <c r="KQT1" s="19"/>
      <c r="KQU1" s="19"/>
      <c r="KQV1" s="19"/>
      <c r="KQW1" s="19"/>
      <c r="KQX1" s="19"/>
      <c r="KQY1" s="19"/>
      <c r="KQZ1" s="19"/>
      <c r="KRA1" s="19"/>
      <c r="KRB1" s="19"/>
      <c r="KRC1" s="19"/>
      <c r="KRD1" s="19"/>
      <c r="KRE1" s="19"/>
      <c r="KRF1" s="19"/>
      <c r="KRG1" s="19"/>
      <c r="KRH1" s="19"/>
      <c r="KRI1" s="19"/>
      <c r="KRJ1" s="19"/>
      <c r="KRK1" s="19"/>
      <c r="KRL1" s="19"/>
      <c r="KRM1" s="19"/>
      <c r="KRN1" s="19"/>
      <c r="KRO1" s="19"/>
      <c r="KRP1" s="19"/>
      <c r="KRQ1" s="19"/>
      <c r="KRR1" s="19"/>
      <c r="KRS1" s="19"/>
      <c r="KRT1" s="19"/>
      <c r="KRU1" s="19"/>
      <c r="KRV1" s="19"/>
      <c r="KRW1" s="19"/>
      <c r="KRX1" s="19"/>
      <c r="KRY1" s="19"/>
      <c r="KRZ1" s="19"/>
      <c r="KSA1" s="19"/>
      <c r="KSB1" s="19"/>
      <c r="KSC1" s="19"/>
      <c r="KSD1" s="19"/>
      <c r="KSE1" s="19"/>
      <c r="KSF1" s="19"/>
      <c r="KSG1" s="19"/>
      <c r="KSH1" s="19"/>
      <c r="KSI1" s="19"/>
      <c r="KSJ1" s="19"/>
      <c r="KSK1" s="19"/>
      <c r="KSL1" s="19"/>
      <c r="KSM1" s="19"/>
      <c r="KSN1" s="19"/>
      <c r="KSO1" s="19"/>
      <c r="KSP1" s="19"/>
      <c r="KSQ1" s="19"/>
      <c r="KSR1" s="19"/>
      <c r="KSS1" s="19"/>
      <c r="KST1" s="19"/>
      <c r="KSU1" s="19"/>
      <c r="KSV1" s="19"/>
      <c r="KSW1" s="19"/>
      <c r="KSX1" s="19"/>
      <c r="KSY1" s="19"/>
      <c r="KSZ1" s="19"/>
      <c r="KTA1" s="19"/>
      <c r="KTB1" s="19"/>
      <c r="KTC1" s="19"/>
      <c r="KTD1" s="19"/>
      <c r="KTE1" s="19"/>
      <c r="KTF1" s="19"/>
      <c r="KTG1" s="19"/>
      <c r="KTH1" s="19"/>
      <c r="KTI1" s="19"/>
      <c r="KTJ1" s="19"/>
      <c r="KTK1" s="19"/>
      <c r="KTL1" s="19"/>
      <c r="KTM1" s="19"/>
      <c r="KTN1" s="19"/>
      <c r="KTO1" s="19"/>
      <c r="KTP1" s="19"/>
      <c r="KTQ1" s="19"/>
      <c r="KTR1" s="19"/>
      <c r="KTS1" s="19"/>
      <c r="KTT1" s="19"/>
      <c r="KTU1" s="19"/>
      <c r="KTV1" s="19"/>
      <c r="KTW1" s="19"/>
      <c r="KTX1" s="19"/>
      <c r="KTY1" s="19"/>
      <c r="KTZ1" s="19"/>
      <c r="KUA1" s="19"/>
      <c r="KUB1" s="19"/>
      <c r="KUC1" s="19"/>
      <c r="KUD1" s="19"/>
      <c r="KUE1" s="19"/>
      <c r="KUF1" s="19"/>
      <c r="KUG1" s="19"/>
      <c r="KUH1" s="19"/>
      <c r="KUI1" s="19"/>
      <c r="KUJ1" s="19"/>
      <c r="KUK1" s="19"/>
      <c r="KUL1" s="19"/>
      <c r="KUM1" s="19"/>
      <c r="KUN1" s="19"/>
      <c r="KUO1" s="19"/>
      <c r="KUP1" s="19"/>
      <c r="KUQ1" s="19"/>
      <c r="KUR1" s="19"/>
      <c r="KUS1" s="19"/>
      <c r="KUT1" s="19"/>
      <c r="KUU1" s="19"/>
      <c r="KUV1" s="19"/>
      <c r="KUW1" s="19"/>
      <c r="KUX1" s="19"/>
      <c r="KUY1" s="19"/>
      <c r="KUZ1" s="19"/>
      <c r="KVA1" s="19"/>
      <c r="KVB1" s="19"/>
      <c r="KVC1" s="19"/>
      <c r="KVD1" s="19"/>
      <c r="KVE1" s="19"/>
      <c r="KVF1" s="19"/>
      <c r="KVG1" s="19"/>
      <c r="KVH1" s="19"/>
      <c r="KVI1" s="19"/>
      <c r="KVJ1" s="19"/>
      <c r="KVK1" s="19"/>
      <c r="KVL1" s="19"/>
      <c r="KVM1" s="19"/>
      <c r="KVN1" s="19"/>
      <c r="KVO1" s="19"/>
      <c r="KVP1" s="19"/>
      <c r="KVQ1" s="19"/>
      <c r="KVR1" s="19"/>
      <c r="KVS1" s="19"/>
      <c r="KVT1" s="19"/>
      <c r="KVU1" s="19"/>
      <c r="KVV1" s="19"/>
      <c r="KVW1" s="19"/>
      <c r="KVX1" s="19"/>
      <c r="KVY1" s="19"/>
      <c r="KVZ1" s="19"/>
      <c r="KWA1" s="19"/>
      <c r="KWB1" s="19"/>
      <c r="KWC1" s="19"/>
      <c r="KWD1" s="19"/>
      <c r="KWE1" s="19"/>
      <c r="KWF1" s="19"/>
      <c r="KWG1" s="19"/>
      <c r="KWH1" s="19"/>
      <c r="KWI1" s="19"/>
      <c r="KWJ1" s="19"/>
      <c r="KWK1" s="19"/>
      <c r="KWL1" s="19"/>
      <c r="KWM1" s="19"/>
      <c r="KWN1" s="19"/>
      <c r="KWO1" s="19"/>
      <c r="KWP1" s="19"/>
      <c r="KWQ1" s="19"/>
      <c r="KWR1" s="19"/>
      <c r="KWS1" s="19"/>
      <c r="KWT1" s="19"/>
      <c r="KWU1" s="19"/>
      <c r="KWV1" s="19"/>
      <c r="KWW1" s="19"/>
      <c r="KWX1" s="19"/>
      <c r="KWY1" s="19"/>
      <c r="KWZ1" s="19"/>
      <c r="KXA1" s="19"/>
      <c r="KXB1" s="19"/>
      <c r="KXC1" s="19"/>
      <c r="KXD1" s="19"/>
      <c r="KXE1" s="19"/>
      <c r="KXF1" s="19"/>
      <c r="KXG1" s="19"/>
      <c r="KXH1" s="19"/>
      <c r="KXI1" s="19"/>
      <c r="KXJ1" s="19"/>
      <c r="KXK1" s="19"/>
      <c r="KXL1" s="19"/>
      <c r="KXM1" s="19"/>
      <c r="KXN1" s="19"/>
      <c r="KXO1" s="19"/>
      <c r="KXP1" s="19"/>
      <c r="KXQ1" s="19"/>
      <c r="KXR1" s="19"/>
      <c r="KXS1" s="19"/>
      <c r="KXT1" s="19"/>
      <c r="KXU1" s="19"/>
      <c r="KXV1" s="19"/>
      <c r="KXW1" s="19"/>
      <c r="KXX1" s="19"/>
      <c r="KXY1" s="19"/>
      <c r="KXZ1" s="19"/>
      <c r="KYA1" s="19"/>
      <c r="KYB1" s="19"/>
      <c r="KYC1" s="19"/>
      <c r="KYD1" s="19"/>
      <c r="KYE1" s="19"/>
      <c r="KYF1" s="19"/>
      <c r="KYG1" s="19"/>
      <c r="KYH1" s="19"/>
      <c r="KYI1" s="19"/>
      <c r="KYJ1" s="19"/>
      <c r="KYK1" s="19"/>
      <c r="KYL1" s="19"/>
      <c r="KYM1" s="19"/>
      <c r="KYN1" s="19"/>
      <c r="KYO1" s="19"/>
      <c r="KYP1" s="19"/>
      <c r="KYQ1" s="19"/>
      <c r="KYR1" s="19"/>
      <c r="KYS1" s="19"/>
      <c r="KYT1" s="19"/>
      <c r="KYU1" s="19"/>
      <c r="KYV1" s="19"/>
      <c r="KYW1" s="19"/>
      <c r="KYX1" s="19"/>
      <c r="KYY1" s="19"/>
      <c r="KYZ1" s="19"/>
      <c r="KZA1" s="19"/>
      <c r="KZB1" s="19"/>
      <c r="KZC1" s="19"/>
      <c r="KZD1" s="19"/>
      <c r="KZE1" s="19"/>
      <c r="KZF1" s="19"/>
      <c r="KZG1" s="19"/>
      <c r="KZH1" s="19"/>
      <c r="KZI1" s="19"/>
      <c r="KZJ1" s="19"/>
      <c r="KZK1" s="19"/>
      <c r="KZL1" s="19"/>
      <c r="KZM1" s="19"/>
      <c r="KZN1" s="19"/>
      <c r="KZO1" s="19"/>
      <c r="KZP1" s="19"/>
      <c r="KZQ1" s="19"/>
      <c r="KZR1" s="19"/>
      <c r="KZS1" s="19"/>
      <c r="KZT1" s="19"/>
      <c r="KZU1" s="19"/>
      <c r="KZV1" s="19"/>
      <c r="KZW1" s="19"/>
      <c r="KZX1" s="19"/>
      <c r="KZY1" s="19"/>
      <c r="KZZ1" s="19"/>
      <c r="LAA1" s="19"/>
      <c r="LAB1" s="19"/>
      <c r="LAC1" s="19"/>
      <c r="LAD1" s="19"/>
      <c r="LAE1" s="19"/>
      <c r="LAF1" s="19"/>
      <c r="LAG1" s="19"/>
      <c r="LAH1" s="19"/>
      <c r="LAI1" s="19"/>
      <c r="LAJ1" s="19"/>
      <c r="LAK1" s="19"/>
      <c r="LAL1" s="19"/>
      <c r="LAM1" s="19"/>
      <c r="LAN1" s="19"/>
      <c r="LAO1" s="19"/>
      <c r="LAP1" s="19"/>
      <c r="LAQ1" s="19"/>
      <c r="LAR1" s="19"/>
      <c r="LAS1" s="19"/>
      <c r="LAT1" s="19"/>
      <c r="LAU1" s="19"/>
      <c r="LAV1" s="19"/>
      <c r="LAW1" s="19"/>
      <c r="LAX1" s="19"/>
      <c r="LAY1" s="19"/>
      <c r="LAZ1" s="19"/>
      <c r="LBA1" s="19"/>
      <c r="LBB1" s="19"/>
      <c r="LBC1" s="19"/>
      <c r="LBD1" s="19"/>
      <c r="LBE1" s="19"/>
      <c r="LBF1" s="19"/>
      <c r="LBG1" s="19"/>
      <c r="LBH1" s="19"/>
      <c r="LBI1" s="19"/>
      <c r="LBJ1" s="19"/>
      <c r="LBK1" s="19"/>
      <c r="LBL1" s="19"/>
      <c r="LBM1" s="19"/>
      <c r="LBN1" s="19"/>
      <c r="LBO1" s="19"/>
      <c r="LBP1" s="19"/>
      <c r="LBQ1" s="19"/>
      <c r="LBR1" s="19"/>
      <c r="LBS1" s="19"/>
      <c r="LBT1" s="19"/>
      <c r="LBU1" s="19"/>
      <c r="LBV1" s="19"/>
      <c r="LBW1" s="19"/>
      <c r="LBX1" s="19"/>
      <c r="LBY1" s="19"/>
      <c r="LBZ1" s="19"/>
      <c r="LCA1" s="19"/>
      <c r="LCB1" s="19"/>
      <c r="LCC1" s="19"/>
      <c r="LCD1" s="19"/>
      <c r="LCE1" s="19"/>
      <c r="LCF1" s="19"/>
      <c r="LCG1" s="19"/>
      <c r="LCH1" s="19"/>
      <c r="LCI1" s="19"/>
      <c r="LCJ1" s="19"/>
      <c r="LCK1" s="19"/>
      <c r="LCL1" s="19"/>
      <c r="LCM1" s="19"/>
      <c r="LCN1" s="19"/>
      <c r="LCO1" s="19"/>
      <c r="LCP1" s="19"/>
      <c r="LCQ1" s="19"/>
      <c r="LCR1" s="19"/>
      <c r="LCS1" s="19"/>
      <c r="LCT1" s="19"/>
      <c r="LCU1" s="19"/>
      <c r="LCV1" s="19"/>
      <c r="LCW1" s="19"/>
      <c r="LCX1" s="19"/>
      <c r="LCY1" s="19"/>
      <c r="LCZ1" s="19"/>
      <c r="LDA1" s="19"/>
      <c r="LDB1" s="19"/>
      <c r="LDC1" s="19"/>
      <c r="LDD1" s="19"/>
      <c r="LDE1" s="19"/>
      <c r="LDF1" s="19"/>
      <c r="LDG1" s="19"/>
      <c r="LDH1" s="19"/>
      <c r="LDI1" s="19"/>
      <c r="LDJ1" s="19"/>
      <c r="LDK1" s="19"/>
      <c r="LDL1" s="19"/>
      <c r="LDM1" s="19"/>
      <c r="LDN1" s="19"/>
      <c r="LDO1" s="19"/>
      <c r="LDP1" s="19"/>
      <c r="LDQ1" s="19"/>
      <c r="LDR1" s="19"/>
      <c r="LDS1" s="19"/>
      <c r="LDT1" s="19"/>
      <c r="LDU1" s="19"/>
      <c r="LDV1" s="19"/>
      <c r="LDW1" s="19"/>
      <c r="LDX1" s="19"/>
      <c r="LDY1" s="19"/>
      <c r="LDZ1" s="19"/>
      <c r="LEA1" s="19"/>
      <c r="LEB1" s="19"/>
      <c r="LEC1" s="19"/>
      <c r="LED1" s="19"/>
      <c r="LEE1" s="19"/>
      <c r="LEF1" s="19"/>
      <c r="LEG1" s="19"/>
      <c r="LEH1" s="19"/>
      <c r="LEI1" s="19"/>
      <c r="LEJ1" s="19"/>
      <c r="LEK1" s="19"/>
      <c r="LEL1" s="19"/>
      <c r="LEM1" s="19"/>
      <c r="LEN1" s="19"/>
      <c r="LEO1" s="19"/>
      <c r="LEP1" s="19"/>
      <c r="LEQ1" s="19"/>
      <c r="LER1" s="19"/>
      <c r="LES1" s="19"/>
      <c r="LET1" s="19"/>
      <c r="LEU1" s="19"/>
      <c r="LEV1" s="19"/>
      <c r="LEW1" s="19"/>
      <c r="LEX1" s="19"/>
      <c r="LEY1" s="19"/>
      <c r="LEZ1" s="19"/>
      <c r="LFA1" s="19"/>
      <c r="LFB1" s="19"/>
      <c r="LFC1" s="19"/>
      <c r="LFD1" s="19"/>
      <c r="LFE1" s="19"/>
      <c r="LFF1" s="19"/>
      <c r="LFG1" s="19"/>
      <c r="LFH1" s="19"/>
      <c r="LFI1" s="19"/>
      <c r="LFJ1" s="19"/>
      <c r="LFK1" s="19"/>
      <c r="LFL1" s="19"/>
      <c r="LFM1" s="19"/>
      <c r="LFN1" s="19"/>
      <c r="LFO1" s="19"/>
      <c r="LFP1" s="19"/>
      <c r="LFQ1" s="19"/>
      <c r="LFR1" s="19"/>
      <c r="LFS1" s="19"/>
      <c r="LFT1" s="19"/>
      <c r="LFU1" s="19"/>
      <c r="LFV1" s="19"/>
      <c r="LFW1" s="19"/>
      <c r="LFX1" s="19"/>
      <c r="LFY1" s="19"/>
      <c r="LFZ1" s="19"/>
      <c r="LGA1" s="19"/>
      <c r="LGB1" s="19"/>
      <c r="LGC1" s="19"/>
      <c r="LGD1" s="19"/>
      <c r="LGE1" s="19"/>
      <c r="LGF1" s="19"/>
      <c r="LGG1" s="19"/>
      <c r="LGH1" s="19"/>
      <c r="LGI1" s="19"/>
      <c r="LGJ1" s="19"/>
      <c r="LGK1" s="19"/>
      <c r="LGL1" s="19"/>
      <c r="LGM1" s="19"/>
      <c r="LGN1" s="19"/>
      <c r="LGO1" s="19"/>
      <c r="LGP1" s="19"/>
      <c r="LGQ1" s="19"/>
      <c r="LGR1" s="19"/>
      <c r="LGS1" s="19"/>
      <c r="LGT1" s="19"/>
      <c r="LGU1" s="19"/>
      <c r="LGV1" s="19"/>
      <c r="LGW1" s="19"/>
      <c r="LGX1" s="19"/>
      <c r="LGY1" s="19"/>
      <c r="LGZ1" s="19"/>
      <c r="LHA1" s="19"/>
      <c r="LHB1" s="19"/>
      <c r="LHC1" s="19"/>
      <c r="LHD1" s="19"/>
      <c r="LHE1" s="19"/>
      <c r="LHF1" s="19"/>
      <c r="LHG1" s="19"/>
      <c r="LHH1" s="19"/>
      <c r="LHI1" s="19"/>
      <c r="LHJ1" s="19"/>
      <c r="LHK1" s="19"/>
      <c r="LHL1" s="19"/>
      <c r="LHM1" s="19"/>
      <c r="LHN1" s="19"/>
      <c r="LHO1" s="19"/>
      <c r="LHP1" s="19"/>
      <c r="LHQ1" s="19"/>
      <c r="LHR1" s="19"/>
      <c r="LHS1" s="19"/>
      <c r="LHT1" s="19"/>
      <c r="LHU1" s="19"/>
      <c r="LHV1" s="19"/>
      <c r="LHW1" s="19"/>
      <c r="LHX1" s="19"/>
      <c r="LHY1" s="19"/>
      <c r="LHZ1" s="19"/>
      <c r="LIA1" s="19"/>
      <c r="LIB1" s="19"/>
      <c r="LIC1" s="19"/>
      <c r="LID1" s="19"/>
      <c r="LIE1" s="19"/>
      <c r="LIF1" s="19"/>
      <c r="LIG1" s="19"/>
      <c r="LIH1" s="19"/>
      <c r="LII1" s="19"/>
      <c r="LIJ1" s="19"/>
      <c r="LIK1" s="19"/>
      <c r="LIL1" s="19"/>
      <c r="LIM1" s="19"/>
      <c r="LIN1" s="19"/>
      <c r="LIO1" s="19"/>
      <c r="LIP1" s="19"/>
      <c r="LIQ1" s="19"/>
      <c r="LIR1" s="19"/>
      <c r="LIS1" s="19"/>
      <c r="LIT1" s="19"/>
      <c r="LIU1" s="19"/>
      <c r="LIV1" s="19"/>
      <c r="LIW1" s="19"/>
      <c r="LIX1" s="19"/>
      <c r="LIY1" s="19"/>
      <c r="LIZ1" s="19"/>
      <c r="LJA1" s="19"/>
      <c r="LJB1" s="19"/>
      <c r="LJC1" s="19"/>
      <c r="LJD1" s="19"/>
      <c r="LJE1" s="19"/>
      <c r="LJF1" s="19"/>
      <c r="LJG1" s="19"/>
      <c r="LJH1" s="19"/>
      <c r="LJI1" s="19"/>
      <c r="LJJ1" s="19"/>
      <c r="LJK1" s="19"/>
      <c r="LJL1" s="19"/>
      <c r="LJM1" s="19"/>
      <c r="LJN1" s="19"/>
      <c r="LJO1" s="19"/>
      <c r="LJP1" s="19"/>
      <c r="LJQ1" s="19"/>
      <c r="LJR1" s="19"/>
      <c r="LJS1" s="19"/>
      <c r="LJT1" s="19"/>
      <c r="LJU1" s="19"/>
      <c r="LJV1" s="19"/>
      <c r="LJW1" s="19"/>
      <c r="LJX1" s="19"/>
      <c r="LJY1" s="19"/>
      <c r="LJZ1" s="19"/>
      <c r="LKA1" s="19"/>
      <c r="LKB1" s="19"/>
      <c r="LKC1" s="19"/>
      <c r="LKD1" s="19"/>
      <c r="LKE1" s="19"/>
      <c r="LKF1" s="19"/>
      <c r="LKG1" s="19"/>
      <c r="LKH1" s="19"/>
      <c r="LKI1" s="19"/>
      <c r="LKJ1" s="19"/>
      <c r="LKK1" s="19"/>
      <c r="LKL1" s="19"/>
      <c r="LKM1" s="19"/>
      <c r="LKN1" s="19"/>
      <c r="LKO1" s="19"/>
      <c r="LKP1" s="19"/>
      <c r="LKQ1" s="19"/>
      <c r="LKR1" s="19"/>
      <c r="LKS1" s="19"/>
      <c r="LKT1" s="19"/>
      <c r="LKU1" s="19"/>
      <c r="LKV1" s="19"/>
      <c r="LKW1" s="19"/>
      <c r="LKX1" s="19"/>
      <c r="LKY1" s="19"/>
      <c r="LKZ1" s="19"/>
      <c r="LLA1" s="19"/>
      <c r="LLB1" s="19"/>
      <c r="LLC1" s="19"/>
      <c r="LLD1" s="19"/>
      <c r="LLE1" s="19"/>
      <c r="LLF1" s="19"/>
      <c r="LLG1" s="19"/>
      <c r="LLH1" s="19"/>
      <c r="LLI1" s="19"/>
      <c r="LLJ1" s="19"/>
      <c r="LLK1" s="19"/>
      <c r="LLL1" s="19"/>
      <c r="LLM1" s="19"/>
      <c r="LLN1" s="19"/>
      <c r="LLO1" s="19"/>
      <c r="LLP1" s="19"/>
      <c r="LLQ1" s="19"/>
      <c r="LLR1" s="19"/>
      <c r="LLS1" s="19"/>
      <c r="LLT1" s="19"/>
      <c r="LLU1" s="19"/>
      <c r="LLV1" s="19"/>
      <c r="LLW1" s="19"/>
      <c r="LLX1" s="19"/>
      <c r="LLY1" s="19"/>
      <c r="LLZ1" s="19"/>
      <c r="LMA1" s="19"/>
      <c r="LMB1" s="19"/>
      <c r="LMC1" s="19"/>
      <c r="LMD1" s="19"/>
      <c r="LME1" s="19"/>
      <c r="LMF1" s="19"/>
      <c r="LMG1" s="19"/>
      <c r="LMH1" s="19"/>
      <c r="LMI1" s="19"/>
      <c r="LMJ1" s="19"/>
      <c r="LMK1" s="19"/>
      <c r="LML1" s="19"/>
      <c r="LMM1" s="19"/>
      <c r="LMN1" s="19"/>
      <c r="LMO1" s="19"/>
      <c r="LMP1" s="19"/>
      <c r="LMQ1" s="19"/>
      <c r="LMR1" s="19"/>
      <c r="LMS1" s="19"/>
      <c r="LMT1" s="19"/>
      <c r="LMU1" s="19"/>
      <c r="LMV1" s="19"/>
      <c r="LMW1" s="19"/>
      <c r="LMX1" s="19"/>
      <c r="LMY1" s="19"/>
      <c r="LMZ1" s="19"/>
      <c r="LNA1" s="19"/>
      <c r="LNB1" s="19"/>
      <c r="LNC1" s="19"/>
      <c r="LND1" s="19"/>
      <c r="LNE1" s="19"/>
      <c r="LNF1" s="19"/>
      <c r="LNG1" s="19"/>
      <c r="LNH1" s="19"/>
      <c r="LNI1" s="19"/>
      <c r="LNJ1" s="19"/>
      <c r="LNK1" s="19"/>
      <c r="LNL1" s="19"/>
      <c r="LNM1" s="19"/>
      <c r="LNN1" s="19"/>
      <c r="LNO1" s="19"/>
      <c r="LNP1" s="19"/>
      <c r="LNQ1" s="19"/>
      <c r="LNR1" s="19"/>
      <c r="LNS1" s="19"/>
      <c r="LNT1" s="19"/>
      <c r="LNU1" s="19"/>
      <c r="LNV1" s="19"/>
      <c r="LNW1" s="19"/>
      <c r="LNX1" s="19"/>
      <c r="LNY1" s="19"/>
      <c r="LNZ1" s="19"/>
      <c r="LOA1" s="19"/>
      <c r="LOB1" s="19"/>
      <c r="LOC1" s="19"/>
      <c r="LOD1" s="19"/>
      <c r="LOE1" s="19"/>
      <c r="LOF1" s="19"/>
      <c r="LOG1" s="19"/>
      <c r="LOH1" s="19"/>
      <c r="LOI1" s="19"/>
      <c r="LOJ1" s="19"/>
      <c r="LOK1" s="19"/>
      <c r="LOL1" s="19"/>
      <c r="LOM1" s="19"/>
      <c r="LON1" s="19"/>
      <c r="LOO1" s="19"/>
      <c r="LOP1" s="19"/>
      <c r="LOQ1" s="19"/>
      <c r="LOR1" s="19"/>
      <c r="LOS1" s="19"/>
      <c r="LOT1" s="19"/>
      <c r="LOU1" s="19"/>
      <c r="LOV1" s="19"/>
      <c r="LOW1" s="19"/>
      <c r="LOX1" s="19"/>
      <c r="LOY1" s="19"/>
      <c r="LOZ1" s="19"/>
      <c r="LPA1" s="19"/>
      <c r="LPB1" s="19"/>
      <c r="LPC1" s="19"/>
      <c r="LPD1" s="19"/>
      <c r="LPE1" s="19"/>
      <c r="LPF1" s="19"/>
      <c r="LPG1" s="19"/>
      <c r="LPH1" s="19"/>
      <c r="LPI1" s="19"/>
      <c r="LPJ1" s="19"/>
      <c r="LPK1" s="19"/>
      <c r="LPL1" s="19"/>
      <c r="LPM1" s="19"/>
      <c r="LPN1" s="19"/>
      <c r="LPO1" s="19"/>
      <c r="LPP1" s="19"/>
      <c r="LPQ1" s="19"/>
      <c r="LPR1" s="19"/>
      <c r="LPS1" s="19"/>
      <c r="LPT1" s="19"/>
      <c r="LPU1" s="19"/>
      <c r="LPV1" s="19"/>
      <c r="LPW1" s="19"/>
      <c r="LPX1" s="19"/>
      <c r="LPY1" s="19"/>
      <c r="LPZ1" s="19"/>
      <c r="LQA1" s="19"/>
      <c r="LQB1" s="19"/>
      <c r="LQC1" s="19"/>
      <c r="LQD1" s="19"/>
      <c r="LQE1" s="19"/>
      <c r="LQF1" s="19"/>
      <c r="LQG1" s="19"/>
      <c r="LQH1" s="19"/>
      <c r="LQI1" s="19"/>
      <c r="LQJ1" s="19"/>
      <c r="LQK1" s="19"/>
      <c r="LQL1" s="19"/>
      <c r="LQM1" s="19"/>
      <c r="LQN1" s="19"/>
      <c r="LQO1" s="19"/>
      <c r="LQP1" s="19"/>
      <c r="LQQ1" s="19"/>
      <c r="LQR1" s="19"/>
      <c r="LQS1" s="19"/>
      <c r="LQT1" s="19"/>
      <c r="LQU1" s="19"/>
      <c r="LQV1" s="19"/>
      <c r="LQW1" s="19"/>
      <c r="LQX1" s="19"/>
      <c r="LQY1" s="19"/>
      <c r="LQZ1" s="19"/>
      <c r="LRA1" s="19"/>
      <c r="LRB1" s="19"/>
      <c r="LRC1" s="19"/>
      <c r="LRD1" s="19"/>
      <c r="LRE1" s="19"/>
      <c r="LRF1" s="19"/>
      <c r="LRG1" s="19"/>
      <c r="LRH1" s="19"/>
      <c r="LRI1" s="19"/>
      <c r="LRJ1" s="19"/>
      <c r="LRK1" s="19"/>
      <c r="LRL1" s="19"/>
      <c r="LRM1" s="19"/>
      <c r="LRN1" s="19"/>
      <c r="LRO1" s="19"/>
      <c r="LRP1" s="19"/>
      <c r="LRQ1" s="19"/>
      <c r="LRR1" s="19"/>
      <c r="LRS1" s="19"/>
      <c r="LRT1" s="19"/>
      <c r="LRU1" s="19"/>
      <c r="LRV1" s="19"/>
      <c r="LRW1" s="19"/>
      <c r="LRX1" s="19"/>
      <c r="LRY1" s="19"/>
      <c r="LRZ1" s="19"/>
      <c r="LSA1" s="19"/>
      <c r="LSB1" s="19"/>
      <c r="LSC1" s="19"/>
      <c r="LSD1" s="19"/>
      <c r="LSE1" s="19"/>
      <c r="LSF1" s="19"/>
      <c r="LSG1" s="19"/>
      <c r="LSH1" s="19"/>
      <c r="LSI1" s="19"/>
      <c r="LSJ1" s="19"/>
      <c r="LSK1" s="19"/>
      <c r="LSL1" s="19"/>
      <c r="LSM1" s="19"/>
      <c r="LSN1" s="19"/>
      <c r="LSO1" s="19"/>
      <c r="LSP1" s="19"/>
      <c r="LSQ1" s="19"/>
      <c r="LSR1" s="19"/>
      <c r="LSS1" s="19"/>
      <c r="LST1" s="19"/>
      <c r="LSU1" s="19"/>
      <c r="LSV1" s="19"/>
      <c r="LSW1" s="19"/>
      <c r="LSX1" s="19"/>
      <c r="LSY1" s="19"/>
      <c r="LSZ1" s="19"/>
      <c r="LTA1" s="19"/>
      <c r="LTB1" s="19"/>
      <c r="LTC1" s="19"/>
      <c r="LTD1" s="19"/>
      <c r="LTE1" s="19"/>
      <c r="LTF1" s="19"/>
      <c r="LTG1" s="19"/>
      <c r="LTH1" s="19"/>
      <c r="LTI1" s="19"/>
      <c r="LTJ1" s="19"/>
      <c r="LTK1" s="19"/>
      <c r="LTL1" s="19"/>
      <c r="LTM1" s="19"/>
      <c r="LTN1" s="19"/>
      <c r="LTO1" s="19"/>
      <c r="LTP1" s="19"/>
      <c r="LTQ1" s="19"/>
      <c r="LTR1" s="19"/>
      <c r="LTS1" s="19"/>
      <c r="LTT1" s="19"/>
      <c r="LTU1" s="19"/>
      <c r="LTV1" s="19"/>
      <c r="LTW1" s="19"/>
      <c r="LTX1" s="19"/>
      <c r="LTY1" s="19"/>
      <c r="LTZ1" s="19"/>
      <c r="LUA1" s="19"/>
      <c r="LUB1" s="19"/>
      <c r="LUC1" s="19"/>
      <c r="LUD1" s="19"/>
      <c r="LUE1" s="19"/>
      <c r="LUF1" s="19"/>
      <c r="LUG1" s="19"/>
      <c r="LUH1" s="19"/>
      <c r="LUI1" s="19"/>
      <c r="LUJ1" s="19"/>
      <c r="LUK1" s="19"/>
      <c r="LUL1" s="19"/>
      <c r="LUM1" s="19"/>
      <c r="LUN1" s="19"/>
      <c r="LUO1" s="19"/>
      <c r="LUP1" s="19"/>
      <c r="LUQ1" s="19"/>
      <c r="LUR1" s="19"/>
      <c r="LUS1" s="19"/>
      <c r="LUT1" s="19"/>
      <c r="LUU1" s="19"/>
      <c r="LUV1" s="19"/>
      <c r="LUW1" s="19"/>
      <c r="LUX1" s="19"/>
      <c r="LUY1" s="19"/>
      <c r="LUZ1" s="19"/>
      <c r="LVA1" s="19"/>
      <c r="LVB1" s="19"/>
      <c r="LVC1" s="19"/>
      <c r="LVD1" s="19"/>
      <c r="LVE1" s="19"/>
      <c r="LVF1" s="19"/>
      <c r="LVG1" s="19"/>
      <c r="LVH1" s="19"/>
      <c r="LVI1" s="19"/>
      <c r="LVJ1" s="19"/>
      <c r="LVK1" s="19"/>
      <c r="LVL1" s="19"/>
      <c r="LVM1" s="19"/>
      <c r="LVN1" s="19"/>
      <c r="LVO1" s="19"/>
      <c r="LVP1" s="19"/>
      <c r="LVQ1" s="19"/>
      <c r="LVR1" s="19"/>
      <c r="LVS1" s="19"/>
      <c r="LVT1" s="19"/>
      <c r="LVU1" s="19"/>
      <c r="LVV1" s="19"/>
      <c r="LVW1" s="19"/>
      <c r="LVX1" s="19"/>
      <c r="LVY1" s="19"/>
      <c r="LVZ1" s="19"/>
      <c r="LWA1" s="19"/>
      <c r="LWB1" s="19"/>
      <c r="LWC1" s="19"/>
      <c r="LWD1" s="19"/>
      <c r="LWE1" s="19"/>
      <c r="LWF1" s="19"/>
      <c r="LWG1" s="19"/>
      <c r="LWH1" s="19"/>
      <c r="LWI1" s="19"/>
      <c r="LWJ1" s="19"/>
      <c r="LWK1" s="19"/>
      <c r="LWL1" s="19"/>
      <c r="LWM1" s="19"/>
      <c r="LWN1" s="19"/>
      <c r="LWO1" s="19"/>
      <c r="LWP1" s="19"/>
      <c r="LWQ1" s="19"/>
      <c r="LWR1" s="19"/>
      <c r="LWS1" s="19"/>
      <c r="LWT1" s="19"/>
      <c r="LWU1" s="19"/>
      <c r="LWV1" s="19"/>
      <c r="LWW1" s="19"/>
      <c r="LWX1" s="19"/>
      <c r="LWY1" s="19"/>
      <c r="LWZ1" s="19"/>
      <c r="LXA1" s="19"/>
      <c r="LXB1" s="19"/>
      <c r="LXC1" s="19"/>
      <c r="LXD1" s="19"/>
      <c r="LXE1" s="19"/>
      <c r="LXF1" s="19"/>
      <c r="LXG1" s="19"/>
      <c r="LXH1" s="19"/>
      <c r="LXI1" s="19"/>
      <c r="LXJ1" s="19"/>
      <c r="LXK1" s="19"/>
      <c r="LXL1" s="19"/>
      <c r="LXM1" s="19"/>
      <c r="LXN1" s="19"/>
      <c r="LXO1" s="19"/>
      <c r="LXP1" s="19"/>
      <c r="LXQ1" s="19"/>
      <c r="LXR1" s="19"/>
      <c r="LXS1" s="19"/>
      <c r="LXT1" s="19"/>
      <c r="LXU1" s="19"/>
      <c r="LXV1" s="19"/>
      <c r="LXW1" s="19"/>
      <c r="LXX1" s="19"/>
      <c r="LXY1" s="19"/>
      <c r="LXZ1" s="19"/>
      <c r="LYA1" s="19"/>
      <c r="LYB1" s="19"/>
      <c r="LYC1" s="19"/>
      <c r="LYD1" s="19"/>
      <c r="LYE1" s="19"/>
      <c r="LYF1" s="19"/>
      <c r="LYG1" s="19"/>
      <c r="LYH1" s="19"/>
      <c r="LYI1" s="19"/>
      <c r="LYJ1" s="19"/>
      <c r="LYK1" s="19"/>
      <c r="LYL1" s="19"/>
      <c r="LYM1" s="19"/>
      <c r="LYN1" s="19"/>
      <c r="LYO1" s="19"/>
      <c r="LYP1" s="19"/>
      <c r="LYQ1" s="19"/>
      <c r="LYR1" s="19"/>
      <c r="LYS1" s="19"/>
      <c r="LYT1" s="19"/>
      <c r="LYU1" s="19"/>
      <c r="LYV1" s="19"/>
      <c r="LYW1" s="19"/>
      <c r="LYX1" s="19"/>
      <c r="LYY1" s="19"/>
      <c r="LYZ1" s="19"/>
      <c r="LZA1" s="19"/>
      <c r="LZB1" s="19"/>
      <c r="LZC1" s="19"/>
      <c r="LZD1" s="19"/>
      <c r="LZE1" s="19"/>
      <c r="LZF1" s="19"/>
      <c r="LZG1" s="19"/>
      <c r="LZH1" s="19"/>
      <c r="LZI1" s="19"/>
      <c r="LZJ1" s="19"/>
      <c r="LZK1" s="19"/>
      <c r="LZL1" s="19"/>
      <c r="LZM1" s="19"/>
      <c r="LZN1" s="19"/>
      <c r="LZO1" s="19"/>
      <c r="LZP1" s="19"/>
      <c r="LZQ1" s="19"/>
      <c r="LZR1" s="19"/>
      <c r="LZS1" s="19"/>
      <c r="LZT1" s="19"/>
      <c r="LZU1" s="19"/>
      <c r="LZV1" s="19"/>
      <c r="LZW1" s="19"/>
      <c r="LZX1" s="19"/>
      <c r="LZY1" s="19"/>
      <c r="LZZ1" s="19"/>
      <c r="MAA1" s="19"/>
      <c r="MAB1" s="19"/>
      <c r="MAC1" s="19"/>
      <c r="MAD1" s="19"/>
      <c r="MAE1" s="19"/>
      <c r="MAF1" s="19"/>
      <c r="MAG1" s="19"/>
      <c r="MAH1" s="19"/>
      <c r="MAI1" s="19"/>
      <c r="MAJ1" s="19"/>
      <c r="MAK1" s="19"/>
      <c r="MAL1" s="19"/>
      <c r="MAM1" s="19"/>
      <c r="MAN1" s="19"/>
      <c r="MAO1" s="19"/>
      <c r="MAP1" s="19"/>
      <c r="MAQ1" s="19"/>
      <c r="MAR1" s="19"/>
      <c r="MAS1" s="19"/>
      <c r="MAT1" s="19"/>
      <c r="MAU1" s="19"/>
      <c r="MAV1" s="19"/>
      <c r="MAW1" s="19"/>
      <c r="MAX1" s="19"/>
      <c r="MAY1" s="19"/>
      <c r="MAZ1" s="19"/>
      <c r="MBA1" s="19"/>
      <c r="MBB1" s="19"/>
      <c r="MBC1" s="19"/>
      <c r="MBD1" s="19"/>
      <c r="MBE1" s="19"/>
      <c r="MBF1" s="19"/>
      <c r="MBG1" s="19"/>
      <c r="MBH1" s="19"/>
      <c r="MBI1" s="19"/>
      <c r="MBJ1" s="19"/>
      <c r="MBK1" s="19"/>
      <c r="MBL1" s="19"/>
      <c r="MBM1" s="19"/>
      <c r="MBN1" s="19"/>
      <c r="MBO1" s="19"/>
      <c r="MBP1" s="19"/>
      <c r="MBQ1" s="19"/>
      <c r="MBR1" s="19"/>
      <c r="MBS1" s="19"/>
      <c r="MBT1" s="19"/>
      <c r="MBU1" s="19"/>
      <c r="MBV1" s="19"/>
      <c r="MBW1" s="19"/>
      <c r="MBX1" s="19"/>
      <c r="MBY1" s="19"/>
      <c r="MBZ1" s="19"/>
      <c r="MCA1" s="19"/>
      <c r="MCB1" s="19"/>
      <c r="MCC1" s="19"/>
      <c r="MCD1" s="19"/>
      <c r="MCE1" s="19"/>
      <c r="MCF1" s="19"/>
      <c r="MCG1" s="19"/>
      <c r="MCH1" s="19"/>
      <c r="MCI1" s="19"/>
      <c r="MCJ1" s="19"/>
      <c r="MCK1" s="19"/>
      <c r="MCL1" s="19"/>
      <c r="MCM1" s="19"/>
      <c r="MCN1" s="19"/>
      <c r="MCO1" s="19"/>
      <c r="MCP1" s="19"/>
      <c r="MCQ1" s="19"/>
      <c r="MCR1" s="19"/>
      <c r="MCS1" s="19"/>
      <c r="MCT1" s="19"/>
      <c r="MCU1" s="19"/>
      <c r="MCV1" s="19"/>
      <c r="MCW1" s="19"/>
      <c r="MCX1" s="19"/>
      <c r="MCY1" s="19"/>
      <c r="MCZ1" s="19"/>
      <c r="MDA1" s="19"/>
      <c r="MDB1" s="19"/>
      <c r="MDC1" s="19"/>
      <c r="MDD1" s="19"/>
      <c r="MDE1" s="19"/>
      <c r="MDF1" s="19"/>
      <c r="MDG1" s="19"/>
      <c r="MDH1" s="19"/>
      <c r="MDI1" s="19"/>
      <c r="MDJ1" s="19"/>
      <c r="MDK1" s="19"/>
      <c r="MDL1" s="19"/>
      <c r="MDM1" s="19"/>
      <c r="MDN1" s="19"/>
      <c r="MDO1" s="19"/>
      <c r="MDP1" s="19"/>
      <c r="MDQ1" s="19"/>
      <c r="MDR1" s="19"/>
      <c r="MDS1" s="19"/>
      <c r="MDT1" s="19"/>
      <c r="MDU1" s="19"/>
      <c r="MDV1" s="19"/>
      <c r="MDW1" s="19"/>
      <c r="MDX1" s="19"/>
      <c r="MDY1" s="19"/>
      <c r="MDZ1" s="19"/>
      <c r="MEA1" s="19"/>
      <c r="MEB1" s="19"/>
      <c r="MEC1" s="19"/>
      <c r="MED1" s="19"/>
      <c r="MEE1" s="19"/>
      <c r="MEF1" s="19"/>
      <c r="MEG1" s="19"/>
      <c r="MEH1" s="19"/>
      <c r="MEI1" s="19"/>
      <c r="MEJ1" s="19"/>
      <c r="MEK1" s="19"/>
      <c r="MEL1" s="19"/>
      <c r="MEM1" s="19"/>
      <c r="MEN1" s="19"/>
      <c r="MEO1" s="19"/>
      <c r="MEP1" s="19"/>
      <c r="MEQ1" s="19"/>
      <c r="MER1" s="19"/>
      <c r="MES1" s="19"/>
      <c r="MET1" s="19"/>
      <c r="MEU1" s="19"/>
      <c r="MEV1" s="19"/>
      <c r="MEW1" s="19"/>
      <c r="MEX1" s="19"/>
      <c r="MEY1" s="19"/>
      <c r="MEZ1" s="19"/>
      <c r="MFA1" s="19"/>
      <c r="MFB1" s="19"/>
      <c r="MFC1" s="19"/>
      <c r="MFD1" s="19"/>
      <c r="MFE1" s="19"/>
      <c r="MFF1" s="19"/>
      <c r="MFG1" s="19"/>
      <c r="MFH1" s="19"/>
      <c r="MFI1" s="19"/>
      <c r="MFJ1" s="19"/>
      <c r="MFK1" s="19"/>
      <c r="MFL1" s="19"/>
      <c r="MFM1" s="19"/>
      <c r="MFN1" s="19"/>
      <c r="MFO1" s="19"/>
      <c r="MFP1" s="19"/>
      <c r="MFQ1" s="19"/>
      <c r="MFR1" s="19"/>
      <c r="MFS1" s="19"/>
      <c r="MFT1" s="19"/>
      <c r="MFU1" s="19"/>
      <c r="MFV1" s="19"/>
      <c r="MFW1" s="19"/>
      <c r="MFX1" s="19"/>
      <c r="MFY1" s="19"/>
      <c r="MFZ1" s="19"/>
      <c r="MGA1" s="19"/>
      <c r="MGB1" s="19"/>
      <c r="MGC1" s="19"/>
      <c r="MGD1" s="19"/>
      <c r="MGE1" s="19"/>
      <c r="MGF1" s="19"/>
      <c r="MGG1" s="19"/>
      <c r="MGH1" s="19"/>
      <c r="MGI1" s="19"/>
      <c r="MGJ1" s="19"/>
      <c r="MGK1" s="19"/>
      <c r="MGL1" s="19"/>
      <c r="MGM1" s="19"/>
      <c r="MGN1" s="19"/>
      <c r="MGO1" s="19"/>
      <c r="MGP1" s="19"/>
      <c r="MGQ1" s="19"/>
      <c r="MGR1" s="19"/>
      <c r="MGS1" s="19"/>
      <c r="MGT1" s="19"/>
      <c r="MGU1" s="19"/>
      <c r="MGV1" s="19"/>
      <c r="MGW1" s="19"/>
      <c r="MGX1" s="19"/>
      <c r="MGY1" s="19"/>
      <c r="MGZ1" s="19"/>
      <c r="MHA1" s="19"/>
      <c r="MHB1" s="19"/>
      <c r="MHC1" s="19"/>
      <c r="MHD1" s="19"/>
      <c r="MHE1" s="19"/>
      <c r="MHF1" s="19"/>
      <c r="MHG1" s="19"/>
      <c r="MHH1" s="19"/>
      <c r="MHI1" s="19"/>
      <c r="MHJ1" s="19"/>
      <c r="MHK1" s="19"/>
      <c r="MHL1" s="19"/>
      <c r="MHM1" s="19"/>
      <c r="MHN1" s="19"/>
      <c r="MHO1" s="19"/>
      <c r="MHP1" s="19"/>
      <c r="MHQ1" s="19"/>
      <c r="MHR1" s="19"/>
      <c r="MHS1" s="19"/>
      <c r="MHT1" s="19"/>
      <c r="MHU1" s="19"/>
      <c r="MHV1" s="19"/>
      <c r="MHW1" s="19"/>
      <c r="MHX1" s="19"/>
      <c r="MHY1" s="19"/>
      <c r="MHZ1" s="19"/>
      <c r="MIA1" s="19"/>
      <c r="MIB1" s="19"/>
      <c r="MIC1" s="19"/>
      <c r="MID1" s="19"/>
      <c r="MIE1" s="19"/>
      <c r="MIF1" s="19"/>
      <c r="MIG1" s="19"/>
      <c r="MIH1" s="19"/>
      <c r="MII1" s="19"/>
      <c r="MIJ1" s="19"/>
      <c r="MIK1" s="19"/>
      <c r="MIL1" s="19"/>
      <c r="MIM1" s="19"/>
      <c r="MIN1" s="19"/>
      <c r="MIO1" s="19"/>
      <c r="MIP1" s="19"/>
      <c r="MIQ1" s="19"/>
      <c r="MIR1" s="19"/>
      <c r="MIS1" s="19"/>
      <c r="MIT1" s="19"/>
      <c r="MIU1" s="19"/>
      <c r="MIV1" s="19"/>
      <c r="MIW1" s="19"/>
      <c r="MIX1" s="19"/>
      <c r="MIY1" s="19"/>
      <c r="MIZ1" s="19"/>
      <c r="MJA1" s="19"/>
      <c r="MJB1" s="19"/>
      <c r="MJC1" s="19"/>
      <c r="MJD1" s="19"/>
      <c r="MJE1" s="19"/>
      <c r="MJF1" s="19"/>
      <c r="MJG1" s="19"/>
      <c r="MJH1" s="19"/>
      <c r="MJI1" s="19"/>
      <c r="MJJ1" s="19"/>
      <c r="MJK1" s="19"/>
      <c r="MJL1" s="19"/>
      <c r="MJM1" s="19"/>
      <c r="MJN1" s="19"/>
      <c r="MJO1" s="19"/>
      <c r="MJP1" s="19"/>
      <c r="MJQ1" s="19"/>
      <c r="MJR1" s="19"/>
      <c r="MJS1" s="19"/>
      <c r="MJT1" s="19"/>
      <c r="MJU1" s="19"/>
      <c r="MJV1" s="19"/>
      <c r="MJW1" s="19"/>
      <c r="MJX1" s="19"/>
      <c r="MJY1" s="19"/>
      <c r="MJZ1" s="19"/>
      <c r="MKA1" s="19"/>
      <c r="MKB1" s="19"/>
      <c r="MKC1" s="19"/>
      <c r="MKD1" s="19"/>
      <c r="MKE1" s="19"/>
      <c r="MKF1" s="19"/>
      <c r="MKG1" s="19"/>
      <c r="MKH1" s="19"/>
      <c r="MKI1" s="19"/>
      <c r="MKJ1" s="19"/>
      <c r="MKK1" s="19"/>
      <c r="MKL1" s="19"/>
      <c r="MKM1" s="19"/>
      <c r="MKN1" s="19"/>
      <c r="MKO1" s="19"/>
      <c r="MKP1" s="19"/>
      <c r="MKQ1" s="19"/>
      <c r="MKR1" s="19"/>
      <c r="MKS1" s="19"/>
      <c r="MKT1" s="19"/>
      <c r="MKU1" s="19"/>
      <c r="MKV1" s="19"/>
      <c r="MKW1" s="19"/>
      <c r="MKX1" s="19"/>
      <c r="MKY1" s="19"/>
      <c r="MKZ1" s="19"/>
      <c r="MLA1" s="19"/>
      <c r="MLB1" s="19"/>
      <c r="MLC1" s="19"/>
      <c r="MLD1" s="19"/>
      <c r="MLE1" s="19"/>
      <c r="MLF1" s="19"/>
      <c r="MLG1" s="19"/>
      <c r="MLH1" s="19"/>
      <c r="MLI1" s="19"/>
      <c r="MLJ1" s="19"/>
      <c r="MLK1" s="19"/>
      <c r="MLL1" s="19"/>
      <c r="MLM1" s="19"/>
      <c r="MLN1" s="19"/>
      <c r="MLO1" s="19"/>
      <c r="MLP1" s="19"/>
      <c r="MLQ1" s="19"/>
      <c r="MLR1" s="19"/>
      <c r="MLS1" s="19"/>
      <c r="MLT1" s="19"/>
      <c r="MLU1" s="19"/>
      <c r="MLV1" s="19"/>
      <c r="MLW1" s="19"/>
      <c r="MLX1" s="19"/>
      <c r="MLY1" s="19"/>
      <c r="MLZ1" s="19"/>
      <c r="MMA1" s="19"/>
      <c r="MMB1" s="19"/>
      <c r="MMC1" s="19"/>
      <c r="MMD1" s="19"/>
      <c r="MME1" s="19"/>
      <c r="MMF1" s="19"/>
      <c r="MMG1" s="19"/>
      <c r="MMH1" s="19"/>
      <c r="MMI1" s="19"/>
      <c r="MMJ1" s="19"/>
      <c r="MMK1" s="19"/>
      <c r="MML1" s="19"/>
      <c r="MMM1" s="19"/>
      <c r="MMN1" s="19"/>
      <c r="MMO1" s="19"/>
      <c r="MMP1" s="19"/>
      <c r="MMQ1" s="19"/>
      <c r="MMR1" s="19"/>
      <c r="MMS1" s="19"/>
      <c r="MMT1" s="19"/>
      <c r="MMU1" s="19"/>
      <c r="MMV1" s="19"/>
      <c r="MMW1" s="19"/>
      <c r="MMX1" s="19"/>
      <c r="MMY1" s="19"/>
      <c r="MMZ1" s="19"/>
      <c r="MNA1" s="19"/>
      <c r="MNB1" s="19"/>
      <c r="MNC1" s="19"/>
      <c r="MND1" s="19"/>
      <c r="MNE1" s="19"/>
      <c r="MNF1" s="19"/>
      <c r="MNG1" s="19"/>
      <c r="MNH1" s="19"/>
      <c r="MNI1" s="19"/>
      <c r="MNJ1" s="19"/>
      <c r="MNK1" s="19"/>
      <c r="MNL1" s="19"/>
      <c r="MNM1" s="19"/>
      <c r="MNN1" s="19"/>
      <c r="MNO1" s="19"/>
      <c r="MNP1" s="19"/>
      <c r="MNQ1" s="19"/>
      <c r="MNR1" s="19"/>
      <c r="MNS1" s="19"/>
      <c r="MNT1" s="19"/>
      <c r="MNU1" s="19"/>
      <c r="MNV1" s="19"/>
      <c r="MNW1" s="19"/>
      <c r="MNX1" s="19"/>
      <c r="MNY1" s="19"/>
      <c r="MNZ1" s="19"/>
      <c r="MOA1" s="19"/>
      <c r="MOB1" s="19"/>
      <c r="MOC1" s="19"/>
      <c r="MOD1" s="19"/>
      <c r="MOE1" s="19"/>
      <c r="MOF1" s="19"/>
      <c r="MOG1" s="19"/>
      <c r="MOH1" s="19"/>
      <c r="MOI1" s="19"/>
      <c r="MOJ1" s="19"/>
      <c r="MOK1" s="19"/>
      <c r="MOL1" s="19"/>
      <c r="MOM1" s="19"/>
      <c r="MON1" s="19"/>
      <c r="MOO1" s="19"/>
      <c r="MOP1" s="19"/>
      <c r="MOQ1" s="19"/>
      <c r="MOR1" s="19"/>
      <c r="MOS1" s="19"/>
      <c r="MOT1" s="19"/>
      <c r="MOU1" s="19"/>
      <c r="MOV1" s="19"/>
      <c r="MOW1" s="19"/>
      <c r="MOX1" s="19"/>
      <c r="MOY1" s="19"/>
      <c r="MOZ1" s="19"/>
      <c r="MPA1" s="19"/>
      <c r="MPB1" s="19"/>
      <c r="MPC1" s="19"/>
      <c r="MPD1" s="19"/>
      <c r="MPE1" s="19"/>
      <c r="MPF1" s="19"/>
      <c r="MPG1" s="19"/>
      <c r="MPH1" s="19"/>
      <c r="MPI1" s="19"/>
      <c r="MPJ1" s="19"/>
      <c r="MPK1" s="19"/>
      <c r="MPL1" s="19"/>
      <c r="MPM1" s="19"/>
      <c r="MPN1" s="19"/>
      <c r="MPO1" s="19"/>
      <c r="MPP1" s="19"/>
      <c r="MPQ1" s="19"/>
      <c r="MPR1" s="19"/>
      <c r="MPS1" s="19"/>
      <c r="MPT1" s="19"/>
      <c r="MPU1" s="19"/>
      <c r="MPV1" s="19"/>
      <c r="MPW1" s="19"/>
      <c r="MPX1" s="19"/>
      <c r="MPY1" s="19"/>
      <c r="MPZ1" s="19"/>
      <c r="MQA1" s="19"/>
      <c r="MQB1" s="19"/>
      <c r="MQC1" s="19"/>
      <c r="MQD1" s="19"/>
      <c r="MQE1" s="19"/>
      <c r="MQF1" s="19"/>
      <c r="MQG1" s="19"/>
      <c r="MQH1" s="19"/>
      <c r="MQI1" s="19"/>
      <c r="MQJ1" s="19"/>
      <c r="MQK1" s="19"/>
      <c r="MQL1" s="19"/>
      <c r="MQM1" s="19"/>
      <c r="MQN1" s="19"/>
      <c r="MQO1" s="19"/>
      <c r="MQP1" s="19"/>
      <c r="MQQ1" s="19"/>
      <c r="MQR1" s="19"/>
      <c r="MQS1" s="19"/>
      <c r="MQT1" s="19"/>
      <c r="MQU1" s="19"/>
      <c r="MQV1" s="19"/>
      <c r="MQW1" s="19"/>
      <c r="MQX1" s="19"/>
      <c r="MQY1" s="19"/>
      <c r="MQZ1" s="19"/>
      <c r="MRA1" s="19"/>
      <c r="MRB1" s="19"/>
      <c r="MRC1" s="19"/>
      <c r="MRD1" s="19"/>
      <c r="MRE1" s="19"/>
      <c r="MRF1" s="19"/>
      <c r="MRG1" s="19"/>
      <c r="MRH1" s="19"/>
      <c r="MRI1" s="19"/>
      <c r="MRJ1" s="19"/>
      <c r="MRK1" s="19"/>
      <c r="MRL1" s="19"/>
      <c r="MRM1" s="19"/>
      <c r="MRN1" s="19"/>
      <c r="MRO1" s="19"/>
      <c r="MRP1" s="19"/>
      <c r="MRQ1" s="19"/>
      <c r="MRR1" s="19"/>
      <c r="MRS1" s="19"/>
      <c r="MRT1" s="19"/>
      <c r="MRU1" s="19"/>
      <c r="MRV1" s="19"/>
      <c r="MRW1" s="19"/>
      <c r="MRX1" s="19"/>
      <c r="MRY1" s="19"/>
      <c r="MRZ1" s="19"/>
      <c r="MSA1" s="19"/>
      <c r="MSB1" s="19"/>
      <c r="MSC1" s="19"/>
      <c r="MSD1" s="19"/>
      <c r="MSE1" s="19"/>
      <c r="MSF1" s="19"/>
      <c r="MSG1" s="19"/>
      <c r="MSH1" s="19"/>
      <c r="MSI1" s="19"/>
      <c r="MSJ1" s="19"/>
      <c r="MSK1" s="19"/>
      <c r="MSL1" s="19"/>
      <c r="MSM1" s="19"/>
      <c r="MSN1" s="19"/>
      <c r="MSO1" s="19"/>
      <c r="MSP1" s="19"/>
      <c r="MSQ1" s="19"/>
      <c r="MSR1" s="19"/>
      <c r="MSS1" s="19"/>
      <c r="MST1" s="19"/>
      <c r="MSU1" s="19"/>
      <c r="MSV1" s="19"/>
      <c r="MSW1" s="19"/>
      <c r="MSX1" s="19"/>
      <c r="MSY1" s="19"/>
      <c r="MSZ1" s="19"/>
      <c r="MTA1" s="19"/>
      <c r="MTB1" s="19"/>
      <c r="MTC1" s="19"/>
      <c r="MTD1" s="19"/>
      <c r="MTE1" s="19"/>
      <c r="MTF1" s="19"/>
      <c r="MTG1" s="19"/>
      <c r="MTH1" s="19"/>
      <c r="MTI1" s="19"/>
      <c r="MTJ1" s="19"/>
      <c r="MTK1" s="19"/>
      <c r="MTL1" s="19"/>
      <c r="MTM1" s="19"/>
      <c r="MTN1" s="19"/>
      <c r="MTO1" s="19"/>
      <c r="MTP1" s="19"/>
      <c r="MTQ1" s="19"/>
      <c r="MTR1" s="19"/>
      <c r="MTS1" s="19"/>
      <c r="MTT1" s="19"/>
      <c r="MTU1" s="19"/>
      <c r="MTV1" s="19"/>
      <c r="MTW1" s="19"/>
      <c r="MTX1" s="19"/>
      <c r="MTY1" s="19"/>
      <c r="MTZ1" s="19"/>
      <c r="MUA1" s="19"/>
      <c r="MUB1" s="19"/>
      <c r="MUC1" s="19"/>
      <c r="MUD1" s="19"/>
      <c r="MUE1" s="19"/>
      <c r="MUF1" s="19"/>
      <c r="MUG1" s="19"/>
      <c r="MUH1" s="19"/>
      <c r="MUI1" s="19"/>
      <c r="MUJ1" s="19"/>
      <c r="MUK1" s="19"/>
      <c r="MUL1" s="19"/>
      <c r="MUM1" s="19"/>
      <c r="MUN1" s="19"/>
      <c r="MUO1" s="19"/>
      <c r="MUP1" s="19"/>
      <c r="MUQ1" s="19"/>
      <c r="MUR1" s="19"/>
      <c r="MUS1" s="19"/>
      <c r="MUT1" s="19"/>
      <c r="MUU1" s="19"/>
      <c r="MUV1" s="19"/>
      <c r="MUW1" s="19"/>
      <c r="MUX1" s="19"/>
      <c r="MUY1" s="19"/>
      <c r="MUZ1" s="19"/>
      <c r="MVA1" s="19"/>
      <c r="MVB1" s="19"/>
      <c r="MVC1" s="19"/>
      <c r="MVD1" s="19"/>
      <c r="MVE1" s="19"/>
      <c r="MVF1" s="19"/>
      <c r="MVG1" s="19"/>
      <c r="MVH1" s="19"/>
      <c r="MVI1" s="19"/>
      <c r="MVJ1" s="19"/>
      <c r="MVK1" s="19"/>
      <c r="MVL1" s="19"/>
      <c r="MVM1" s="19"/>
      <c r="MVN1" s="19"/>
      <c r="MVO1" s="19"/>
      <c r="MVP1" s="19"/>
      <c r="MVQ1" s="19"/>
      <c r="MVR1" s="19"/>
      <c r="MVS1" s="19"/>
      <c r="MVT1" s="19"/>
      <c r="MVU1" s="19"/>
      <c r="MVV1" s="19"/>
      <c r="MVW1" s="19"/>
      <c r="MVX1" s="19"/>
      <c r="MVY1" s="19"/>
      <c r="MVZ1" s="19"/>
      <c r="MWA1" s="19"/>
      <c r="MWB1" s="19"/>
      <c r="MWC1" s="19"/>
      <c r="MWD1" s="19"/>
      <c r="MWE1" s="19"/>
      <c r="MWF1" s="19"/>
      <c r="MWG1" s="19"/>
      <c r="MWH1" s="19"/>
      <c r="MWI1" s="19"/>
      <c r="MWJ1" s="19"/>
      <c r="MWK1" s="19"/>
      <c r="MWL1" s="19"/>
      <c r="MWM1" s="19"/>
      <c r="MWN1" s="19"/>
      <c r="MWO1" s="19"/>
      <c r="MWP1" s="19"/>
      <c r="MWQ1" s="19"/>
      <c r="MWR1" s="19"/>
      <c r="MWS1" s="19"/>
      <c r="MWT1" s="19"/>
      <c r="MWU1" s="19"/>
      <c r="MWV1" s="19"/>
      <c r="MWW1" s="19"/>
      <c r="MWX1" s="19"/>
      <c r="MWY1" s="19"/>
      <c r="MWZ1" s="19"/>
      <c r="MXA1" s="19"/>
      <c r="MXB1" s="19"/>
      <c r="MXC1" s="19"/>
      <c r="MXD1" s="19"/>
      <c r="MXE1" s="19"/>
      <c r="MXF1" s="19"/>
      <c r="MXG1" s="19"/>
      <c r="MXH1" s="19"/>
      <c r="MXI1" s="19"/>
      <c r="MXJ1" s="19"/>
      <c r="MXK1" s="19"/>
      <c r="MXL1" s="19"/>
      <c r="MXM1" s="19"/>
      <c r="MXN1" s="19"/>
      <c r="MXO1" s="19"/>
      <c r="MXP1" s="19"/>
      <c r="MXQ1" s="19"/>
      <c r="MXR1" s="19"/>
      <c r="MXS1" s="19"/>
      <c r="MXT1" s="19"/>
      <c r="MXU1" s="19"/>
      <c r="MXV1" s="19"/>
      <c r="MXW1" s="19"/>
      <c r="MXX1" s="19"/>
      <c r="MXY1" s="19"/>
      <c r="MXZ1" s="19"/>
      <c r="MYA1" s="19"/>
      <c r="MYB1" s="19"/>
      <c r="MYC1" s="19"/>
      <c r="MYD1" s="19"/>
      <c r="MYE1" s="19"/>
      <c r="MYF1" s="19"/>
      <c r="MYG1" s="19"/>
      <c r="MYH1" s="19"/>
      <c r="MYI1" s="19"/>
      <c r="MYJ1" s="19"/>
      <c r="MYK1" s="19"/>
      <c r="MYL1" s="19"/>
      <c r="MYM1" s="19"/>
      <c r="MYN1" s="19"/>
      <c r="MYO1" s="19"/>
      <c r="MYP1" s="19"/>
      <c r="MYQ1" s="19"/>
      <c r="MYR1" s="19"/>
      <c r="MYS1" s="19"/>
      <c r="MYT1" s="19"/>
      <c r="MYU1" s="19"/>
      <c r="MYV1" s="19"/>
      <c r="MYW1" s="19"/>
      <c r="MYX1" s="19"/>
      <c r="MYY1" s="19"/>
      <c r="MYZ1" s="19"/>
      <c r="MZA1" s="19"/>
      <c r="MZB1" s="19"/>
      <c r="MZC1" s="19"/>
      <c r="MZD1" s="19"/>
      <c r="MZE1" s="19"/>
      <c r="MZF1" s="19"/>
      <c r="MZG1" s="19"/>
      <c r="MZH1" s="19"/>
      <c r="MZI1" s="19"/>
      <c r="MZJ1" s="19"/>
      <c r="MZK1" s="19"/>
      <c r="MZL1" s="19"/>
      <c r="MZM1" s="19"/>
      <c r="MZN1" s="19"/>
      <c r="MZO1" s="19"/>
      <c r="MZP1" s="19"/>
      <c r="MZQ1" s="19"/>
      <c r="MZR1" s="19"/>
      <c r="MZS1" s="19"/>
      <c r="MZT1" s="19"/>
      <c r="MZU1" s="19"/>
      <c r="MZV1" s="19"/>
      <c r="MZW1" s="19"/>
      <c r="MZX1" s="19"/>
      <c r="MZY1" s="19"/>
      <c r="MZZ1" s="19"/>
      <c r="NAA1" s="19"/>
      <c r="NAB1" s="19"/>
      <c r="NAC1" s="19"/>
      <c r="NAD1" s="19"/>
      <c r="NAE1" s="19"/>
      <c r="NAF1" s="19"/>
      <c r="NAG1" s="19"/>
      <c r="NAH1" s="19"/>
      <c r="NAI1" s="19"/>
      <c r="NAJ1" s="19"/>
      <c r="NAK1" s="19"/>
      <c r="NAL1" s="19"/>
      <c r="NAM1" s="19"/>
      <c r="NAN1" s="19"/>
      <c r="NAO1" s="19"/>
      <c r="NAP1" s="19"/>
      <c r="NAQ1" s="19"/>
      <c r="NAR1" s="19"/>
      <c r="NAS1" s="19"/>
      <c r="NAT1" s="19"/>
      <c r="NAU1" s="19"/>
      <c r="NAV1" s="19"/>
      <c r="NAW1" s="19"/>
      <c r="NAX1" s="19"/>
      <c r="NAY1" s="19"/>
      <c r="NAZ1" s="19"/>
      <c r="NBA1" s="19"/>
      <c r="NBB1" s="19"/>
      <c r="NBC1" s="19"/>
      <c r="NBD1" s="19"/>
      <c r="NBE1" s="19"/>
      <c r="NBF1" s="19"/>
      <c r="NBG1" s="19"/>
      <c r="NBH1" s="19"/>
      <c r="NBI1" s="19"/>
      <c r="NBJ1" s="19"/>
      <c r="NBK1" s="19"/>
      <c r="NBL1" s="19"/>
      <c r="NBM1" s="19"/>
      <c r="NBN1" s="19"/>
      <c r="NBO1" s="19"/>
      <c r="NBP1" s="19"/>
      <c r="NBQ1" s="19"/>
      <c r="NBR1" s="19"/>
      <c r="NBS1" s="19"/>
      <c r="NBT1" s="19"/>
      <c r="NBU1" s="19"/>
      <c r="NBV1" s="19"/>
      <c r="NBW1" s="19"/>
      <c r="NBX1" s="19"/>
      <c r="NBY1" s="19"/>
      <c r="NBZ1" s="19"/>
      <c r="NCA1" s="19"/>
      <c r="NCB1" s="19"/>
      <c r="NCC1" s="19"/>
      <c r="NCD1" s="19"/>
      <c r="NCE1" s="19"/>
      <c r="NCF1" s="19"/>
      <c r="NCG1" s="19"/>
      <c r="NCH1" s="19"/>
      <c r="NCI1" s="19"/>
      <c r="NCJ1" s="19"/>
      <c r="NCK1" s="19"/>
      <c r="NCL1" s="19"/>
      <c r="NCM1" s="19"/>
      <c r="NCN1" s="19"/>
      <c r="NCO1" s="19"/>
      <c r="NCP1" s="19"/>
      <c r="NCQ1" s="19"/>
      <c r="NCR1" s="19"/>
      <c r="NCS1" s="19"/>
      <c r="NCT1" s="19"/>
      <c r="NCU1" s="19"/>
      <c r="NCV1" s="19"/>
      <c r="NCW1" s="19"/>
      <c r="NCX1" s="19"/>
      <c r="NCY1" s="19"/>
      <c r="NCZ1" s="19"/>
      <c r="NDA1" s="19"/>
      <c r="NDB1" s="19"/>
      <c r="NDC1" s="19"/>
      <c r="NDD1" s="19"/>
      <c r="NDE1" s="19"/>
      <c r="NDF1" s="19"/>
      <c r="NDG1" s="19"/>
      <c r="NDH1" s="19"/>
      <c r="NDI1" s="19"/>
      <c r="NDJ1" s="19"/>
      <c r="NDK1" s="19"/>
      <c r="NDL1" s="19"/>
      <c r="NDM1" s="19"/>
      <c r="NDN1" s="19"/>
      <c r="NDO1" s="19"/>
      <c r="NDP1" s="19"/>
      <c r="NDQ1" s="19"/>
      <c r="NDR1" s="19"/>
      <c r="NDS1" s="19"/>
      <c r="NDT1" s="19"/>
      <c r="NDU1" s="19"/>
      <c r="NDV1" s="19"/>
      <c r="NDW1" s="19"/>
      <c r="NDX1" s="19"/>
      <c r="NDY1" s="19"/>
      <c r="NDZ1" s="19"/>
      <c r="NEA1" s="19"/>
      <c r="NEB1" s="19"/>
      <c r="NEC1" s="19"/>
      <c r="NED1" s="19"/>
      <c r="NEE1" s="19"/>
      <c r="NEF1" s="19"/>
      <c r="NEG1" s="19"/>
      <c r="NEH1" s="19"/>
      <c r="NEI1" s="19"/>
      <c r="NEJ1" s="19"/>
      <c r="NEK1" s="19"/>
      <c r="NEL1" s="19"/>
      <c r="NEM1" s="19"/>
      <c r="NEN1" s="19"/>
      <c r="NEO1" s="19"/>
      <c r="NEP1" s="19"/>
      <c r="NEQ1" s="19"/>
      <c r="NER1" s="19"/>
      <c r="NES1" s="19"/>
      <c r="NET1" s="19"/>
      <c r="NEU1" s="19"/>
      <c r="NEV1" s="19"/>
      <c r="NEW1" s="19"/>
      <c r="NEX1" s="19"/>
      <c r="NEY1" s="19"/>
      <c r="NEZ1" s="19"/>
      <c r="NFA1" s="19"/>
      <c r="NFB1" s="19"/>
      <c r="NFC1" s="19"/>
      <c r="NFD1" s="19"/>
      <c r="NFE1" s="19"/>
      <c r="NFF1" s="19"/>
      <c r="NFG1" s="19"/>
      <c r="NFH1" s="19"/>
      <c r="NFI1" s="19"/>
      <c r="NFJ1" s="19"/>
      <c r="NFK1" s="19"/>
      <c r="NFL1" s="19"/>
      <c r="NFM1" s="19"/>
      <c r="NFN1" s="19"/>
      <c r="NFO1" s="19"/>
      <c r="NFP1" s="19"/>
      <c r="NFQ1" s="19"/>
      <c r="NFR1" s="19"/>
      <c r="NFS1" s="19"/>
      <c r="NFT1" s="19"/>
      <c r="NFU1" s="19"/>
      <c r="NFV1" s="19"/>
      <c r="NFW1" s="19"/>
      <c r="NFX1" s="19"/>
      <c r="NFY1" s="19"/>
      <c r="NFZ1" s="19"/>
      <c r="NGA1" s="19"/>
      <c r="NGB1" s="19"/>
      <c r="NGC1" s="19"/>
      <c r="NGD1" s="19"/>
      <c r="NGE1" s="19"/>
      <c r="NGF1" s="19"/>
      <c r="NGG1" s="19"/>
      <c r="NGH1" s="19"/>
      <c r="NGI1" s="19"/>
      <c r="NGJ1" s="19"/>
      <c r="NGK1" s="19"/>
      <c r="NGL1" s="19"/>
      <c r="NGM1" s="19"/>
      <c r="NGN1" s="19"/>
      <c r="NGO1" s="19"/>
      <c r="NGP1" s="19"/>
      <c r="NGQ1" s="19"/>
      <c r="NGR1" s="19"/>
      <c r="NGS1" s="19"/>
      <c r="NGT1" s="19"/>
      <c r="NGU1" s="19"/>
      <c r="NGV1" s="19"/>
      <c r="NGW1" s="19"/>
      <c r="NGX1" s="19"/>
      <c r="NGY1" s="19"/>
      <c r="NGZ1" s="19"/>
      <c r="NHA1" s="19"/>
      <c r="NHB1" s="19"/>
      <c r="NHC1" s="19"/>
      <c r="NHD1" s="19"/>
      <c r="NHE1" s="19"/>
      <c r="NHF1" s="19"/>
      <c r="NHG1" s="19"/>
      <c r="NHH1" s="19"/>
      <c r="NHI1" s="19"/>
      <c r="NHJ1" s="19"/>
      <c r="NHK1" s="19"/>
      <c r="NHL1" s="19"/>
      <c r="NHM1" s="19"/>
      <c r="NHN1" s="19"/>
      <c r="NHO1" s="19"/>
      <c r="NHP1" s="19"/>
      <c r="NHQ1" s="19"/>
      <c r="NHR1" s="19"/>
      <c r="NHS1" s="19"/>
      <c r="NHT1" s="19"/>
      <c r="NHU1" s="19"/>
      <c r="NHV1" s="19"/>
      <c r="NHW1" s="19"/>
      <c r="NHX1" s="19"/>
      <c r="NHY1" s="19"/>
      <c r="NHZ1" s="19"/>
      <c r="NIA1" s="19"/>
      <c r="NIB1" s="19"/>
      <c r="NIC1" s="19"/>
      <c r="NID1" s="19"/>
      <c r="NIE1" s="19"/>
      <c r="NIF1" s="19"/>
      <c r="NIG1" s="19"/>
      <c r="NIH1" s="19"/>
      <c r="NII1" s="19"/>
      <c r="NIJ1" s="19"/>
      <c r="NIK1" s="19"/>
      <c r="NIL1" s="19"/>
      <c r="NIM1" s="19"/>
      <c r="NIN1" s="19"/>
      <c r="NIO1" s="19"/>
      <c r="NIP1" s="19"/>
      <c r="NIQ1" s="19"/>
      <c r="NIR1" s="19"/>
      <c r="NIS1" s="19"/>
      <c r="NIT1" s="19"/>
      <c r="NIU1" s="19"/>
      <c r="NIV1" s="19"/>
      <c r="NIW1" s="19"/>
      <c r="NIX1" s="19"/>
      <c r="NIY1" s="19"/>
      <c r="NIZ1" s="19"/>
      <c r="NJA1" s="19"/>
      <c r="NJB1" s="19"/>
      <c r="NJC1" s="19"/>
      <c r="NJD1" s="19"/>
      <c r="NJE1" s="19"/>
      <c r="NJF1" s="19"/>
      <c r="NJG1" s="19"/>
      <c r="NJH1" s="19"/>
      <c r="NJI1" s="19"/>
      <c r="NJJ1" s="19"/>
      <c r="NJK1" s="19"/>
      <c r="NJL1" s="19"/>
      <c r="NJM1" s="19"/>
      <c r="NJN1" s="19"/>
      <c r="NJO1" s="19"/>
      <c r="NJP1" s="19"/>
      <c r="NJQ1" s="19"/>
      <c r="NJR1" s="19"/>
      <c r="NJS1" s="19"/>
      <c r="NJT1" s="19"/>
      <c r="NJU1" s="19"/>
      <c r="NJV1" s="19"/>
      <c r="NJW1" s="19"/>
      <c r="NJX1" s="19"/>
      <c r="NJY1" s="19"/>
      <c r="NJZ1" s="19"/>
      <c r="NKA1" s="19"/>
      <c r="NKB1" s="19"/>
      <c r="NKC1" s="19"/>
      <c r="NKD1" s="19"/>
      <c r="NKE1" s="19"/>
      <c r="NKF1" s="19"/>
      <c r="NKG1" s="19"/>
      <c r="NKH1" s="19"/>
      <c r="NKI1" s="19"/>
      <c r="NKJ1" s="19"/>
      <c r="NKK1" s="19"/>
      <c r="NKL1" s="19"/>
      <c r="NKM1" s="19"/>
      <c r="NKN1" s="19"/>
      <c r="NKO1" s="19"/>
      <c r="NKP1" s="19"/>
      <c r="NKQ1" s="19"/>
      <c r="NKR1" s="19"/>
      <c r="NKS1" s="19"/>
      <c r="NKT1" s="19"/>
      <c r="NKU1" s="19"/>
      <c r="NKV1" s="19"/>
      <c r="NKW1" s="19"/>
      <c r="NKX1" s="19"/>
      <c r="NKY1" s="19"/>
      <c r="NKZ1" s="19"/>
      <c r="NLA1" s="19"/>
      <c r="NLB1" s="19"/>
      <c r="NLC1" s="19"/>
      <c r="NLD1" s="19"/>
      <c r="NLE1" s="19"/>
      <c r="NLF1" s="19"/>
      <c r="NLG1" s="19"/>
      <c r="NLH1" s="19"/>
      <c r="NLI1" s="19"/>
      <c r="NLJ1" s="19"/>
      <c r="NLK1" s="19"/>
      <c r="NLL1" s="19"/>
      <c r="NLM1" s="19"/>
      <c r="NLN1" s="19"/>
      <c r="NLO1" s="19"/>
      <c r="NLP1" s="19"/>
      <c r="NLQ1" s="19"/>
      <c r="NLR1" s="19"/>
      <c r="NLS1" s="19"/>
      <c r="NLT1" s="19"/>
      <c r="NLU1" s="19"/>
      <c r="NLV1" s="19"/>
      <c r="NLW1" s="19"/>
      <c r="NLX1" s="19"/>
      <c r="NLY1" s="19"/>
      <c r="NLZ1" s="19"/>
      <c r="NMA1" s="19"/>
      <c r="NMB1" s="19"/>
      <c r="NMC1" s="19"/>
      <c r="NMD1" s="19"/>
      <c r="NME1" s="19"/>
      <c r="NMF1" s="19"/>
      <c r="NMG1" s="19"/>
      <c r="NMH1" s="19"/>
      <c r="NMI1" s="19"/>
      <c r="NMJ1" s="19"/>
      <c r="NMK1" s="19"/>
      <c r="NML1" s="19"/>
      <c r="NMM1" s="19"/>
      <c r="NMN1" s="19"/>
      <c r="NMO1" s="19"/>
      <c r="NMP1" s="19"/>
      <c r="NMQ1" s="19"/>
      <c r="NMR1" s="19"/>
      <c r="NMS1" s="19"/>
      <c r="NMT1" s="19"/>
      <c r="NMU1" s="19"/>
      <c r="NMV1" s="19"/>
      <c r="NMW1" s="19"/>
      <c r="NMX1" s="19"/>
      <c r="NMY1" s="19"/>
      <c r="NMZ1" s="19"/>
      <c r="NNA1" s="19"/>
      <c r="NNB1" s="19"/>
      <c r="NNC1" s="19"/>
      <c r="NND1" s="19"/>
      <c r="NNE1" s="19"/>
      <c r="NNF1" s="19"/>
      <c r="NNG1" s="19"/>
      <c r="NNH1" s="19"/>
      <c r="NNI1" s="19"/>
      <c r="NNJ1" s="19"/>
      <c r="NNK1" s="19"/>
      <c r="NNL1" s="19"/>
      <c r="NNM1" s="19"/>
      <c r="NNN1" s="19"/>
      <c r="NNO1" s="19"/>
      <c r="NNP1" s="19"/>
      <c r="NNQ1" s="19"/>
      <c r="NNR1" s="19"/>
      <c r="NNS1" s="19"/>
      <c r="NNT1" s="19"/>
      <c r="NNU1" s="19"/>
      <c r="NNV1" s="19"/>
      <c r="NNW1" s="19"/>
      <c r="NNX1" s="19"/>
      <c r="NNY1" s="19"/>
      <c r="NNZ1" s="19"/>
      <c r="NOA1" s="19"/>
      <c r="NOB1" s="19"/>
      <c r="NOC1" s="19"/>
      <c r="NOD1" s="19"/>
      <c r="NOE1" s="19"/>
      <c r="NOF1" s="19"/>
      <c r="NOG1" s="19"/>
      <c r="NOH1" s="19"/>
      <c r="NOI1" s="19"/>
      <c r="NOJ1" s="19"/>
      <c r="NOK1" s="19"/>
      <c r="NOL1" s="19"/>
      <c r="NOM1" s="19"/>
      <c r="NON1" s="19"/>
      <c r="NOO1" s="19"/>
      <c r="NOP1" s="19"/>
      <c r="NOQ1" s="19"/>
      <c r="NOR1" s="19"/>
      <c r="NOS1" s="19"/>
      <c r="NOT1" s="19"/>
      <c r="NOU1" s="19"/>
      <c r="NOV1" s="19"/>
      <c r="NOW1" s="19"/>
      <c r="NOX1" s="19"/>
      <c r="NOY1" s="19"/>
      <c r="NOZ1" s="19"/>
      <c r="NPA1" s="19"/>
      <c r="NPB1" s="19"/>
      <c r="NPC1" s="19"/>
      <c r="NPD1" s="19"/>
      <c r="NPE1" s="19"/>
      <c r="NPF1" s="19"/>
      <c r="NPG1" s="19"/>
      <c r="NPH1" s="19"/>
      <c r="NPI1" s="19"/>
      <c r="NPJ1" s="19"/>
      <c r="NPK1" s="19"/>
      <c r="NPL1" s="19"/>
      <c r="NPM1" s="19"/>
      <c r="NPN1" s="19"/>
      <c r="NPO1" s="19"/>
      <c r="NPP1" s="19"/>
      <c r="NPQ1" s="19"/>
      <c r="NPR1" s="19"/>
      <c r="NPS1" s="19"/>
      <c r="NPT1" s="19"/>
      <c r="NPU1" s="19"/>
      <c r="NPV1" s="19"/>
      <c r="NPW1" s="19"/>
      <c r="NPX1" s="19"/>
      <c r="NPY1" s="19"/>
      <c r="NPZ1" s="19"/>
      <c r="NQA1" s="19"/>
      <c r="NQB1" s="19"/>
      <c r="NQC1" s="19"/>
      <c r="NQD1" s="19"/>
      <c r="NQE1" s="19"/>
      <c r="NQF1" s="19"/>
      <c r="NQG1" s="19"/>
      <c r="NQH1" s="19"/>
      <c r="NQI1" s="19"/>
      <c r="NQJ1" s="19"/>
      <c r="NQK1" s="19"/>
      <c r="NQL1" s="19"/>
      <c r="NQM1" s="19"/>
      <c r="NQN1" s="19"/>
      <c r="NQO1" s="19"/>
      <c r="NQP1" s="19"/>
      <c r="NQQ1" s="19"/>
      <c r="NQR1" s="19"/>
      <c r="NQS1" s="19"/>
      <c r="NQT1" s="19"/>
      <c r="NQU1" s="19"/>
      <c r="NQV1" s="19"/>
      <c r="NQW1" s="19"/>
      <c r="NQX1" s="19"/>
      <c r="NQY1" s="19"/>
      <c r="NQZ1" s="19"/>
      <c r="NRA1" s="19"/>
      <c r="NRB1" s="19"/>
      <c r="NRC1" s="19"/>
      <c r="NRD1" s="19"/>
      <c r="NRE1" s="19"/>
      <c r="NRF1" s="19"/>
      <c r="NRG1" s="19"/>
      <c r="NRH1" s="19"/>
      <c r="NRI1" s="19"/>
      <c r="NRJ1" s="19"/>
      <c r="NRK1" s="19"/>
      <c r="NRL1" s="19"/>
      <c r="NRM1" s="19"/>
      <c r="NRN1" s="19"/>
      <c r="NRO1" s="19"/>
      <c r="NRP1" s="19"/>
      <c r="NRQ1" s="19"/>
      <c r="NRR1" s="19"/>
      <c r="NRS1" s="19"/>
      <c r="NRT1" s="19"/>
      <c r="NRU1" s="19"/>
      <c r="NRV1" s="19"/>
      <c r="NRW1" s="19"/>
      <c r="NRX1" s="19"/>
      <c r="NRY1" s="19"/>
      <c r="NRZ1" s="19"/>
      <c r="NSA1" s="19"/>
      <c r="NSB1" s="19"/>
      <c r="NSC1" s="19"/>
      <c r="NSD1" s="19"/>
      <c r="NSE1" s="19"/>
      <c r="NSF1" s="19"/>
      <c r="NSG1" s="19"/>
      <c r="NSH1" s="19"/>
      <c r="NSI1" s="19"/>
      <c r="NSJ1" s="19"/>
      <c r="NSK1" s="19"/>
      <c r="NSL1" s="19"/>
      <c r="NSM1" s="19"/>
      <c r="NSN1" s="19"/>
      <c r="NSO1" s="19"/>
      <c r="NSP1" s="19"/>
      <c r="NSQ1" s="19"/>
      <c r="NSR1" s="19"/>
      <c r="NSS1" s="19"/>
      <c r="NST1" s="19"/>
      <c r="NSU1" s="19"/>
      <c r="NSV1" s="19"/>
      <c r="NSW1" s="19"/>
      <c r="NSX1" s="19"/>
      <c r="NSY1" s="19"/>
      <c r="NSZ1" s="19"/>
      <c r="NTA1" s="19"/>
      <c r="NTB1" s="19"/>
      <c r="NTC1" s="19"/>
      <c r="NTD1" s="19"/>
      <c r="NTE1" s="19"/>
      <c r="NTF1" s="19"/>
      <c r="NTG1" s="19"/>
      <c r="NTH1" s="19"/>
      <c r="NTI1" s="19"/>
      <c r="NTJ1" s="19"/>
      <c r="NTK1" s="19"/>
      <c r="NTL1" s="19"/>
      <c r="NTM1" s="19"/>
      <c r="NTN1" s="19"/>
      <c r="NTO1" s="19"/>
      <c r="NTP1" s="19"/>
      <c r="NTQ1" s="19"/>
      <c r="NTR1" s="19"/>
      <c r="NTS1" s="19"/>
      <c r="NTT1" s="19"/>
      <c r="NTU1" s="19"/>
      <c r="NTV1" s="19"/>
      <c r="NTW1" s="19"/>
      <c r="NTX1" s="19"/>
      <c r="NTY1" s="19"/>
      <c r="NTZ1" s="19"/>
      <c r="NUA1" s="19"/>
      <c r="NUB1" s="19"/>
      <c r="NUC1" s="19"/>
      <c r="NUD1" s="19"/>
      <c r="NUE1" s="19"/>
      <c r="NUF1" s="19"/>
      <c r="NUG1" s="19"/>
      <c r="NUH1" s="19"/>
      <c r="NUI1" s="19"/>
      <c r="NUJ1" s="19"/>
      <c r="NUK1" s="19"/>
      <c r="NUL1" s="19"/>
      <c r="NUM1" s="19"/>
      <c r="NUN1" s="19"/>
      <c r="NUO1" s="19"/>
      <c r="NUP1" s="19"/>
      <c r="NUQ1" s="19"/>
      <c r="NUR1" s="19"/>
      <c r="NUS1" s="19"/>
      <c r="NUT1" s="19"/>
      <c r="NUU1" s="19"/>
      <c r="NUV1" s="19"/>
      <c r="NUW1" s="19"/>
      <c r="NUX1" s="19"/>
      <c r="NUY1" s="19"/>
      <c r="NUZ1" s="19"/>
      <c r="NVA1" s="19"/>
      <c r="NVB1" s="19"/>
      <c r="NVC1" s="19"/>
      <c r="NVD1" s="19"/>
      <c r="NVE1" s="19"/>
      <c r="NVF1" s="19"/>
      <c r="NVG1" s="19"/>
      <c r="NVH1" s="19"/>
      <c r="NVI1" s="19"/>
      <c r="NVJ1" s="19"/>
      <c r="NVK1" s="19"/>
      <c r="NVL1" s="19"/>
      <c r="NVM1" s="19"/>
      <c r="NVN1" s="19"/>
      <c r="NVO1" s="19"/>
      <c r="NVP1" s="19"/>
      <c r="NVQ1" s="19"/>
      <c r="NVR1" s="19"/>
      <c r="NVS1" s="19"/>
      <c r="NVT1" s="19"/>
      <c r="NVU1" s="19"/>
      <c r="NVV1" s="19"/>
      <c r="NVW1" s="19"/>
      <c r="NVX1" s="19"/>
      <c r="NVY1" s="19"/>
      <c r="NVZ1" s="19"/>
      <c r="NWA1" s="19"/>
      <c r="NWB1" s="19"/>
      <c r="NWC1" s="19"/>
      <c r="NWD1" s="19"/>
      <c r="NWE1" s="19"/>
      <c r="NWF1" s="19"/>
      <c r="NWG1" s="19"/>
      <c r="NWH1" s="19"/>
      <c r="NWI1" s="19"/>
      <c r="NWJ1" s="19"/>
      <c r="NWK1" s="19"/>
      <c r="NWL1" s="19"/>
      <c r="NWM1" s="19"/>
      <c r="NWN1" s="19"/>
      <c r="NWO1" s="19"/>
      <c r="NWP1" s="19"/>
      <c r="NWQ1" s="19"/>
      <c r="NWR1" s="19"/>
      <c r="NWS1" s="19"/>
      <c r="NWT1" s="19"/>
      <c r="NWU1" s="19"/>
      <c r="NWV1" s="19"/>
      <c r="NWW1" s="19"/>
      <c r="NWX1" s="19"/>
      <c r="NWY1" s="19"/>
      <c r="NWZ1" s="19"/>
      <c r="NXA1" s="19"/>
      <c r="NXB1" s="19"/>
      <c r="NXC1" s="19"/>
      <c r="NXD1" s="19"/>
      <c r="NXE1" s="19"/>
      <c r="NXF1" s="19"/>
      <c r="NXG1" s="19"/>
      <c r="NXH1" s="19"/>
      <c r="NXI1" s="19"/>
      <c r="NXJ1" s="19"/>
      <c r="NXK1" s="19"/>
      <c r="NXL1" s="19"/>
      <c r="NXM1" s="19"/>
      <c r="NXN1" s="19"/>
      <c r="NXO1" s="19"/>
      <c r="NXP1" s="19"/>
      <c r="NXQ1" s="19"/>
      <c r="NXR1" s="19"/>
      <c r="NXS1" s="19"/>
      <c r="NXT1" s="19"/>
      <c r="NXU1" s="19"/>
      <c r="NXV1" s="19"/>
      <c r="NXW1" s="19"/>
      <c r="NXX1" s="19"/>
      <c r="NXY1" s="19"/>
      <c r="NXZ1" s="19"/>
      <c r="NYA1" s="19"/>
      <c r="NYB1" s="19"/>
      <c r="NYC1" s="19"/>
      <c r="NYD1" s="19"/>
      <c r="NYE1" s="19"/>
      <c r="NYF1" s="19"/>
      <c r="NYG1" s="19"/>
      <c r="NYH1" s="19"/>
      <c r="NYI1" s="19"/>
      <c r="NYJ1" s="19"/>
      <c r="NYK1" s="19"/>
      <c r="NYL1" s="19"/>
      <c r="NYM1" s="19"/>
      <c r="NYN1" s="19"/>
      <c r="NYO1" s="19"/>
      <c r="NYP1" s="19"/>
      <c r="NYQ1" s="19"/>
      <c r="NYR1" s="19"/>
      <c r="NYS1" s="19"/>
      <c r="NYT1" s="19"/>
      <c r="NYU1" s="19"/>
      <c r="NYV1" s="19"/>
      <c r="NYW1" s="19"/>
      <c r="NYX1" s="19"/>
      <c r="NYY1" s="19"/>
      <c r="NYZ1" s="19"/>
      <c r="NZA1" s="19"/>
      <c r="NZB1" s="19"/>
      <c r="NZC1" s="19"/>
      <c r="NZD1" s="19"/>
      <c r="NZE1" s="19"/>
      <c r="NZF1" s="19"/>
      <c r="NZG1" s="19"/>
      <c r="NZH1" s="19"/>
      <c r="NZI1" s="19"/>
      <c r="NZJ1" s="19"/>
      <c r="NZK1" s="19"/>
      <c r="NZL1" s="19"/>
      <c r="NZM1" s="19"/>
      <c r="NZN1" s="19"/>
      <c r="NZO1" s="19"/>
      <c r="NZP1" s="19"/>
      <c r="NZQ1" s="19"/>
      <c r="NZR1" s="19"/>
      <c r="NZS1" s="19"/>
      <c r="NZT1" s="19"/>
      <c r="NZU1" s="19"/>
      <c r="NZV1" s="19"/>
      <c r="NZW1" s="19"/>
      <c r="NZX1" s="19"/>
      <c r="NZY1" s="19"/>
      <c r="NZZ1" s="19"/>
      <c r="OAA1" s="19"/>
      <c r="OAB1" s="19"/>
      <c r="OAC1" s="19"/>
      <c r="OAD1" s="19"/>
      <c r="OAE1" s="19"/>
      <c r="OAF1" s="19"/>
      <c r="OAG1" s="19"/>
      <c r="OAH1" s="19"/>
      <c r="OAI1" s="19"/>
      <c r="OAJ1" s="19"/>
      <c r="OAK1" s="19"/>
      <c r="OAL1" s="19"/>
      <c r="OAM1" s="19"/>
      <c r="OAN1" s="19"/>
      <c r="OAO1" s="19"/>
      <c r="OAP1" s="19"/>
      <c r="OAQ1" s="19"/>
      <c r="OAR1" s="19"/>
      <c r="OAS1" s="19"/>
      <c r="OAT1" s="19"/>
      <c r="OAU1" s="19"/>
      <c r="OAV1" s="19"/>
      <c r="OAW1" s="19"/>
      <c r="OAX1" s="19"/>
      <c r="OAY1" s="19"/>
      <c r="OAZ1" s="19"/>
      <c r="OBA1" s="19"/>
      <c r="OBB1" s="19"/>
      <c r="OBC1" s="19"/>
      <c r="OBD1" s="19"/>
      <c r="OBE1" s="19"/>
      <c r="OBF1" s="19"/>
      <c r="OBG1" s="19"/>
      <c r="OBH1" s="19"/>
      <c r="OBI1" s="19"/>
      <c r="OBJ1" s="19"/>
      <c r="OBK1" s="19"/>
      <c r="OBL1" s="19"/>
      <c r="OBM1" s="19"/>
      <c r="OBN1" s="19"/>
      <c r="OBO1" s="19"/>
      <c r="OBP1" s="19"/>
      <c r="OBQ1" s="19"/>
      <c r="OBR1" s="19"/>
      <c r="OBS1" s="19"/>
      <c r="OBT1" s="19"/>
      <c r="OBU1" s="19"/>
      <c r="OBV1" s="19"/>
      <c r="OBW1" s="19"/>
      <c r="OBX1" s="19"/>
      <c r="OBY1" s="19"/>
      <c r="OBZ1" s="19"/>
      <c r="OCA1" s="19"/>
      <c r="OCB1" s="19"/>
      <c r="OCC1" s="19"/>
      <c r="OCD1" s="19"/>
      <c r="OCE1" s="19"/>
      <c r="OCF1" s="19"/>
      <c r="OCG1" s="19"/>
      <c r="OCH1" s="19"/>
      <c r="OCI1" s="19"/>
      <c r="OCJ1" s="19"/>
      <c r="OCK1" s="19"/>
      <c r="OCL1" s="19"/>
      <c r="OCM1" s="19"/>
      <c r="OCN1" s="19"/>
      <c r="OCO1" s="19"/>
      <c r="OCP1" s="19"/>
      <c r="OCQ1" s="19"/>
      <c r="OCR1" s="19"/>
      <c r="OCS1" s="19"/>
      <c r="OCT1" s="19"/>
      <c r="OCU1" s="19"/>
      <c r="OCV1" s="19"/>
      <c r="OCW1" s="19"/>
      <c r="OCX1" s="19"/>
      <c r="OCY1" s="19"/>
      <c r="OCZ1" s="19"/>
      <c r="ODA1" s="19"/>
      <c r="ODB1" s="19"/>
      <c r="ODC1" s="19"/>
      <c r="ODD1" s="19"/>
      <c r="ODE1" s="19"/>
      <c r="ODF1" s="19"/>
      <c r="ODG1" s="19"/>
      <c r="ODH1" s="19"/>
      <c r="ODI1" s="19"/>
      <c r="ODJ1" s="19"/>
      <c r="ODK1" s="19"/>
      <c r="ODL1" s="19"/>
      <c r="ODM1" s="19"/>
      <c r="ODN1" s="19"/>
      <c r="ODO1" s="19"/>
      <c r="ODP1" s="19"/>
      <c r="ODQ1" s="19"/>
      <c r="ODR1" s="19"/>
      <c r="ODS1" s="19"/>
      <c r="ODT1" s="19"/>
      <c r="ODU1" s="19"/>
      <c r="ODV1" s="19"/>
      <c r="ODW1" s="19"/>
      <c r="ODX1" s="19"/>
      <c r="ODY1" s="19"/>
      <c r="ODZ1" s="19"/>
      <c r="OEA1" s="19"/>
      <c r="OEB1" s="19"/>
      <c r="OEC1" s="19"/>
      <c r="OED1" s="19"/>
      <c r="OEE1" s="19"/>
      <c r="OEF1" s="19"/>
      <c r="OEG1" s="19"/>
      <c r="OEH1" s="19"/>
      <c r="OEI1" s="19"/>
      <c r="OEJ1" s="19"/>
      <c r="OEK1" s="19"/>
      <c r="OEL1" s="19"/>
      <c r="OEM1" s="19"/>
      <c r="OEN1" s="19"/>
      <c r="OEO1" s="19"/>
      <c r="OEP1" s="19"/>
      <c r="OEQ1" s="19"/>
      <c r="OER1" s="19"/>
      <c r="OES1" s="19"/>
      <c r="OET1" s="19"/>
      <c r="OEU1" s="19"/>
      <c r="OEV1" s="19"/>
      <c r="OEW1" s="19"/>
      <c r="OEX1" s="19"/>
      <c r="OEY1" s="19"/>
      <c r="OEZ1" s="19"/>
      <c r="OFA1" s="19"/>
      <c r="OFB1" s="19"/>
      <c r="OFC1" s="19"/>
      <c r="OFD1" s="19"/>
      <c r="OFE1" s="19"/>
      <c r="OFF1" s="19"/>
      <c r="OFG1" s="19"/>
      <c r="OFH1" s="19"/>
      <c r="OFI1" s="19"/>
      <c r="OFJ1" s="19"/>
      <c r="OFK1" s="19"/>
      <c r="OFL1" s="19"/>
      <c r="OFM1" s="19"/>
      <c r="OFN1" s="19"/>
      <c r="OFO1" s="19"/>
      <c r="OFP1" s="19"/>
      <c r="OFQ1" s="19"/>
      <c r="OFR1" s="19"/>
      <c r="OFS1" s="19"/>
      <c r="OFT1" s="19"/>
      <c r="OFU1" s="19"/>
      <c r="OFV1" s="19"/>
      <c r="OFW1" s="19"/>
      <c r="OFX1" s="19"/>
      <c r="OFY1" s="19"/>
      <c r="OFZ1" s="19"/>
      <c r="OGA1" s="19"/>
      <c r="OGB1" s="19"/>
      <c r="OGC1" s="19"/>
      <c r="OGD1" s="19"/>
      <c r="OGE1" s="19"/>
      <c r="OGF1" s="19"/>
      <c r="OGG1" s="19"/>
      <c r="OGH1" s="19"/>
      <c r="OGI1" s="19"/>
      <c r="OGJ1" s="19"/>
      <c r="OGK1" s="19"/>
      <c r="OGL1" s="19"/>
      <c r="OGM1" s="19"/>
      <c r="OGN1" s="19"/>
      <c r="OGO1" s="19"/>
      <c r="OGP1" s="19"/>
      <c r="OGQ1" s="19"/>
      <c r="OGR1" s="19"/>
      <c r="OGS1" s="19"/>
      <c r="OGT1" s="19"/>
      <c r="OGU1" s="19"/>
      <c r="OGV1" s="19"/>
      <c r="OGW1" s="19"/>
      <c r="OGX1" s="19"/>
      <c r="OGY1" s="19"/>
      <c r="OGZ1" s="19"/>
      <c r="OHA1" s="19"/>
      <c r="OHB1" s="19"/>
      <c r="OHC1" s="19"/>
      <c r="OHD1" s="19"/>
      <c r="OHE1" s="19"/>
      <c r="OHF1" s="19"/>
      <c r="OHG1" s="19"/>
      <c r="OHH1" s="19"/>
      <c r="OHI1" s="19"/>
      <c r="OHJ1" s="19"/>
      <c r="OHK1" s="19"/>
      <c r="OHL1" s="19"/>
      <c r="OHM1" s="19"/>
      <c r="OHN1" s="19"/>
      <c r="OHO1" s="19"/>
      <c r="OHP1" s="19"/>
      <c r="OHQ1" s="19"/>
      <c r="OHR1" s="19"/>
      <c r="OHS1" s="19"/>
      <c r="OHT1" s="19"/>
      <c r="OHU1" s="19"/>
      <c r="OHV1" s="19"/>
      <c r="OHW1" s="19"/>
      <c r="OHX1" s="19"/>
      <c r="OHY1" s="19"/>
      <c r="OHZ1" s="19"/>
      <c r="OIA1" s="19"/>
      <c r="OIB1" s="19"/>
      <c r="OIC1" s="19"/>
      <c r="OID1" s="19"/>
      <c r="OIE1" s="19"/>
      <c r="OIF1" s="19"/>
      <c r="OIG1" s="19"/>
      <c r="OIH1" s="19"/>
      <c r="OII1" s="19"/>
      <c r="OIJ1" s="19"/>
      <c r="OIK1" s="19"/>
      <c r="OIL1" s="19"/>
      <c r="OIM1" s="19"/>
      <c r="OIN1" s="19"/>
      <c r="OIO1" s="19"/>
      <c r="OIP1" s="19"/>
      <c r="OIQ1" s="19"/>
      <c r="OIR1" s="19"/>
      <c r="OIS1" s="19"/>
      <c r="OIT1" s="19"/>
      <c r="OIU1" s="19"/>
      <c r="OIV1" s="19"/>
      <c r="OIW1" s="19"/>
      <c r="OIX1" s="19"/>
      <c r="OIY1" s="19"/>
      <c r="OIZ1" s="19"/>
      <c r="OJA1" s="19"/>
      <c r="OJB1" s="19"/>
      <c r="OJC1" s="19"/>
      <c r="OJD1" s="19"/>
      <c r="OJE1" s="19"/>
      <c r="OJF1" s="19"/>
      <c r="OJG1" s="19"/>
      <c r="OJH1" s="19"/>
      <c r="OJI1" s="19"/>
      <c r="OJJ1" s="19"/>
      <c r="OJK1" s="19"/>
      <c r="OJL1" s="19"/>
      <c r="OJM1" s="19"/>
      <c r="OJN1" s="19"/>
      <c r="OJO1" s="19"/>
      <c r="OJP1" s="19"/>
      <c r="OJQ1" s="19"/>
      <c r="OJR1" s="19"/>
      <c r="OJS1" s="19"/>
      <c r="OJT1" s="19"/>
      <c r="OJU1" s="19"/>
      <c r="OJV1" s="19"/>
      <c r="OJW1" s="19"/>
      <c r="OJX1" s="19"/>
      <c r="OJY1" s="19"/>
      <c r="OJZ1" s="19"/>
      <c r="OKA1" s="19"/>
      <c r="OKB1" s="19"/>
      <c r="OKC1" s="19"/>
      <c r="OKD1" s="19"/>
      <c r="OKE1" s="19"/>
      <c r="OKF1" s="19"/>
      <c r="OKG1" s="19"/>
      <c r="OKH1" s="19"/>
      <c r="OKI1" s="19"/>
      <c r="OKJ1" s="19"/>
      <c r="OKK1" s="19"/>
      <c r="OKL1" s="19"/>
      <c r="OKM1" s="19"/>
      <c r="OKN1" s="19"/>
      <c r="OKO1" s="19"/>
      <c r="OKP1" s="19"/>
      <c r="OKQ1" s="19"/>
      <c r="OKR1" s="19"/>
      <c r="OKS1" s="19"/>
      <c r="OKT1" s="19"/>
      <c r="OKU1" s="19"/>
      <c r="OKV1" s="19"/>
      <c r="OKW1" s="19"/>
      <c r="OKX1" s="19"/>
      <c r="OKY1" s="19"/>
      <c r="OKZ1" s="19"/>
      <c r="OLA1" s="19"/>
      <c r="OLB1" s="19"/>
      <c r="OLC1" s="19"/>
      <c r="OLD1" s="19"/>
      <c r="OLE1" s="19"/>
      <c r="OLF1" s="19"/>
      <c r="OLG1" s="19"/>
      <c r="OLH1" s="19"/>
      <c r="OLI1" s="19"/>
      <c r="OLJ1" s="19"/>
      <c r="OLK1" s="19"/>
      <c r="OLL1" s="19"/>
      <c r="OLM1" s="19"/>
      <c r="OLN1" s="19"/>
      <c r="OLO1" s="19"/>
      <c r="OLP1" s="19"/>
      <c r="OLQ1" s="19"/>
      <c r="OLR1" s="19"/>
      <c r="OLS1" s="19"/>
      <c r="OLT1" s="19"/>
      <c r="OLU1" s="19"/>
      <c r="OLV1" s="19"/>
      <c r="OLW1" s="19"/>
      <c r="OLX1" s="19"/>
      <c r="OLY1" s="19"/>
      <c r="OLZ1" s="19"/>
      <c r="OMA1" s="19"/>
      <c r="OMB1" s="19"/>
      <c r="OMC1" s="19"/>
      <c r="OMD1" s="19"/>
      <c r="OME1" s="19"/>
      <c r="OMF1" s="19"/>
      <c r="OMG1" s="19"/>
      <c r="OMH1" s="19"/>
      <c r="OMI1" s="19"/>
      <c r="OMJ1" s="19"/>
      <c r="OMK1" s="19"/>
      <c r="OML1" s="19"/>
      <c r="OMM1" s="19"/>
      <c r="OMN1" s="19"/>
      <c r="OMO1" s="19"/>
      <c r="OMP1" s="19"/>
      <c r="OMQ1" s="19"/>
      <c r="OMR1" s="19"/>
      <c r="OMS1" s="19"/>
      <c r="OMT1" s="19"/>
      <c r="OMU1" s="19"/>
      <c r="OMV1" s="19"/>
      <c r="OMW1" s="19"/>
      <c r="OMX1" s="19"/>
      <c r="OMY1" s="19"/>
      <c r="OMZ1" s="19"/>
      <c r="ONA1" s="19"/>
      <c r="ONB1" s="19"/>
      <c r="ONC1" s="19"/>
      <c r="OND1" s="19"/>
      <c r="ONE1" s="19"/>
      <c r="ONF1" s="19"/>
      <c r="ONG1" s="19"/>
      <c r="ONH1" s="19"/>
      <c r="ONI1" s="19"/>
      <c r="ONJ1" s="19"/>
      <c r="ONK1" s="19"/>
      <c r="ONL1" s="19"/>
      <c r="ONM1" s="19"/>
      <c r="ONN1" s="19"/>
      <c r="ONO1" s="19"/>
      <c r="ONP1" s="19"/>
      <c r="ONQ1" s="19"/>
      <c r="ONR1" s="19"/>
      <c r="ONS1" s="19"/>
      <c r="ONT1" s="19"/>
      <c r="ONU1" s="19"/>
      <c r="ONV1" s="19"/>
      <c r="ONW1" s="19"/>
      <c r="ONX1" s="19"/>
      <c r="ONY1" s="19"/>
      <c r="ONZ1" s="19"/>
      <c r="OOA1" s="19"/>
      <c r="OOB1" s="19"/>
      <c r="OOC1" s="19"/>
      <c r="OOD1" s="19"/>
      <c r="OOE1" s="19"/>
      <c r="OOF1" s="19"/>
      <c r="OOG1" s="19"/>
      <c r="OOH1" s="19"/>
      <c r="OOI1" s="19"/>
      <c r="OOJ1" s="19"/>
      <c r="OOK1" s="19"/>
      <c r="OOL1" s="19"/>
      <c r="OOM1" s="19"/>
      <c r="OON1" s="19"/>
      <c r="OOO1" s="19"/>
      <c r="OOP1" s="19"/>
      <c r="OOQ1" s="19"/>
      <c r="OOR1" s="19"/>
      <c r="OOS1" s="19"/>
      <c r="OOT1" s="19"/>
      <c r="OOU1" s="19"/>
      <c r="OOV1" s="19"/>
      <c r="OOW1" s="19"/>
      <c r="OOX1" s="19"/>
      <c r="OOY1" s="19"/>
      <c r="OOZ1" s="19"/>
      <c r="OPA1" s="19"/>
      <c r="OPB1" s="19"/>
      <c r="OPC1" s="19"/>
      <c r="OPD1" s="19"/>
      <c r="OPE1" s="19"/>
      <c r="OPF1" s="19"/>
      <c r="OPG1" s="19"/>
      <c r="OPH1" s="19"/>
      <c r="OPI1" s="19"/>
      <c r="OPJ1" s="19"/>
      <c r="OPK1" s="19"/>
      <c r="OPL1" s="19"/>
      <c r="OPM1" s="19"/>
      <c r="OPN1" s="19"/>
      <c r="OPO1" s="19"/>
      <c r="OPP1" s="19"/>
      <c r="OPQ1" s="19"/>
      <c r="OPR1" s="19"/>
      <c r="OPS1" s="19"/>
      <c r="OPT1" s="19"/>
      <c r="OPU1" s="19"/>
      <c r="OPV1" s="19"/>
      <c r="OPW1" s="19"/>
      <c r="OPX1" s="19"/>
      <c r="OPY1" s="19"/>
      <c r="OPZ1" s="19"/>
      <c r="OQA1" s="19"/>
      <c r="OQB1" s="19"/>
      <c r="OQC1" s="19"/>
      <c r="OQD1" s="19"/>
      <c r="OQE1" s="19"/>
      <c r="OQF1" s="19"/>
      <c r="OQG1" s="19"/>
      <c r="OQH1" s="19"/>
      <c r="OQI1" s="19"/>
      <c r="OQJ1" s="19"/>
      <c r="OQK1" s="19"/>
      <c r="OQL1" s="19"/>
      <c r="OQM1" s="19"/>
      <c r="OQN1" s="19"/>
      <c r="OQO1" s="19"/>
      <c r="OQP1" s="19"/>
      <c r="OQQ1" s="19"/>
      <c r="OQR1" s="19"/>
      <c r="OQS1" s="19"/>
      <c r="OQT1" s="19"/>
      <c r="OQU1" s="19"/>
      <c r="OQV1" s="19"/>
      <c r="OQW1" s="19"/>
      <c r="OQX1" s="19"/>
      <c r="OQY1" s="19"/>
      <c r="OQZ1" s="19"/>
      <c r="ORA1" s="19"/>
      <c r="ORB1" s="19"/>
      <c r="ORC1" s="19"/>
      <c r="ORD1" s="19"/>
      <c r="ORE1" s="19"/>
      <c r="ORF1" s="19"/>
      <c r="ORG1" s="19"/>
      <c r="ORH1" s="19"/>
      <c r="ORI1" s="19"/>
      <c r="ORJ1" s="19"/>
      <c r="ORK1" s="19"/>
      <c r="ORL1" s="19"/>
      <c r="ORM1" s="19"/>
      <c r="ORN1" s="19"/>
      <c r="ORO1" s="19"/>
      <c r="ORP1" s="19"/>
      <c r="ORQ1" s="19"/>
      <c r="ORR1" s="19"/>
      <c r="ORS1" s="19"/>
      <c r="ORT1" s="19"/>
      <c r="ORU1" s="19"/>
      <c r="ORV1" s="19"/>
      <c r="ORW1" s="19"/>
      <c r="ORX1" s="19"/>
      <c r="ORY1" s="19"/>
      <c r="ORZ1" s="19"/>
      <c r="OSA1" s="19"/>
      <c r="OSB1" s="19"/>
      <c r="OSC1" s="19"/>
      <c r="OSD1" s="19"/>
      <c r="OSE1" s="19"/>
      <c r="OSF1" s="19"/>
      <c r="OSG1" s="19"/>
      <c r="OSH1" s="19"/>
      <c r="OSI1" s="19"/>
      <c r="OSJ1" s="19"/>
      <c r="OSK1" s="19"/>
      <c r="OSL1" s="19"/>
      <c r="OSM1" s="19"/>
      <c r="OSN1" s="19"/>
      <c r="OSO1" s="19"/>
      <c r="OSP1" s="19"/>
      <c r="OSQ1" s="19"/>
      <c r="OSR1" s="19"/>
      <c r="OSS1" s="19"/>
      <c r="OST1" s="19"/>
      <c r="OSU1" s="19"/>
      <c r="OSV1" s="19"/>
      <c r="OSW1" s="19"/>
      <c r="OSX1" s="19"/>
      <c r="OSY1" s="19"/>
      <c r="OSZ1" s="19"/>
      <c r="OTA1" s="19"/>
      <c r="OTB1" s="19"/>
      <c r="OTC1" s="19"/>
      <c r="OTD1" s="19"/>
      <c r="OTE1" s="19"/>
      <c r="OTF1" s="19"/>
      <c r="OTG1" s="19"/>
      <c r="OTH1" s="19"/>
      <c r="OTI1" s="19"/>
      <c r="OTJ1" s="19"/>
      <c r="OTK1" s="19"/>
      <c r="OTL1" s="19"/>
      <c r="OTM1" s="19"/>
      <c r="OTN1" s="19"/>
      <c r="OTO1" s="19"/>
      <c r="OTP1" s="19"/>
      <c r="OTQ1" s="19"/>
      <c r="OTR1" s="19"/>
      <c r="OTS1" s="19"/>
      <c r="OTT1" s="19"/>
      <c r="OTU1" s="19"/>
      <c r="OTV1" s="19"/>
      <c r="OTW1" s="19"/>
      <c r="OTX1" s="19"/>
      <c r="OTY1" s="19"/>
      <c r="OTZ1" s="19"/>
      <c r="OUA1" s="19"/>
      <c r="OUB1" s="19"/>
      <c r="OUC1" s="19"/>
      <c r="OUD1" s="19"/>
      <c r="OUE1" s="19"/>
      <c r="OUF1" s="19"/>
      <c r="OUG1" s="19"/>
      <c r="OUH1" s="19"/>
      <c r="OUI1" s="19"/>
      <c r="OUJ1" s="19"/>
      <c r="OUK1" s="19"/>
      <c r="OUL1" s="19"/>
      <c r="OUM1" s="19"/>
      <c r="OUN1" s="19"/>
      <c r="OUO1" s="19"/>
      <c r="OUP1" s="19"/>
      <c r="OUQ1" s="19"/>
      <c r="OUR1" s="19"/>
      <c r="OUS1" s="19"/>
      <c r="OUT1" s="19"/>
      <c r="OUU1" s="19"/>
      <c r="OUV1" s="19"/>
      <c r="OUW1" s="19"/>
      <c r="OUX1" s="19"/>
      <c r="OUY1" s="19"/>
      <c r="OUZ1" s="19"/>
      <c r="OVA1" s="19"/>
      <c r="OVB1" s="19"/>
      <c r="OVC1" s="19"/>
      <c r="OVD1" s="19"/>
      <c r="OVE1" s="19"/>
      <c r="OVF1" s="19"/>
      <c r="OVG1" s="19"/>
      <c r="OVH1" s="19"/>
      <c r="OVI1" s="19"/>
      <c r="OVJ1" s="19"/>
      <c r="OVK1" s="19"/>
      <c r="OVL1" s="19"/>
      <c r="OVM1" s="19"/>
      <c r="OVN1" s="19"/>
      <c r="OVO1" s="19"/>
      <c r="OVP1" s="19"/>
      <c r="OVQ1" s="19"/>
      <c r="OVR1" s="19"/>
      <c r="OVS1" s="19"/>
      <c r="OVT1" s="19"/>
      <c r="OVU1" s="19"/>
      <c r="OVV1" s="19"/>
      <c r="OVW1" s="19"/>
      <c r="OVX1" s="19"/>
      <c r="OVY1" s="19"/>
      <c r="OVZ1" s="19"/>
      <c r="OWA1" s="19"/>
      <c r="OWB1" s="19"/>
      <c r="OWC1" s="19"/>
      <c r="OWD1" s="19"/>
      <c r="OWE1" s="19"/>
      <c r="OWF1" s="19"/>
      <c r="OWG1" s="19"/>
      <c r="OWH1" s="19"/>
      <c r="OWI1" s="19"/>
      <c r="OWJ1" s="19"/>
      <c r="OWK1" s="19"/>
      <c r="OWL1" s="19"/>
      <c r="OWM1" s="19"/>
      <c r="OWN1" s="19"/>
      <c r="OWO1" s="19"/>
      <c r="OWP1" s="19"/>
      <c r="OWQ1" s="19"/>
      <c r="OWR1" s="19"/>
      <c r="OWS1" s="19"/>
      <c r="OWT1" s="19"/>
      <c r="OWU1" s="19"/>
      <c r="OWV1" s="19"/>
      <c r="OWW1" s="19"/>
      <c r="OWX1" s="19"/>
      <c r="OWY1" s="19"/>
      <c r="OWZ1" s="19"/>
      <c r="OXA1" s="19"/>
      <c r="OXB1" s="19"/>
      <c r="OXC1" s="19"/>
      <c r="OXD1" s="19"/>
      <c r="OXE1" s="19"/>
      <c r="OXF1" s="19"/>
      <c r="OXG1" s="19"/>
      <c r="OXH1" s="19"/>
      <c r="OXI1" s="19"/>
      <c r="OXJ1" s="19"/>
      <c r="OXK1" s="19"/>
      <c r="OXL1" s="19"/>
      <c r="OXM1" s="19"/>
      <c r="OXN1" s="19"/>
      <c r="OXO1" s="19"/>
      <c r="OXP1" s="19"/>
      <c r="OXQ1" s="19"/>
      <c r="OXR1" s="19"/>
      <c r="OXS1" s="19"/>
      <c r="OXT1" s="19"/>
      <c r="OXU1" s="19"/>
      <c r="OXV1" s="19"/>
      <c r="OXW1" s="19"/>
      <c r="OXX1" s="19"/>
      <c r="OXY1" s="19"/>
      <c r="OXZ1" s="19"/>
      <c r="OYA1" s="19"/>
      <c r="OYB1" s="19"/>
      <c r="OYC1" s="19"/>
      <c r="OYD1" s="19"/>
      <c r="OYE1" s="19"/>
      <c r="OYF1" s="19"/>
      <c r="OYG1" s="19"/>
      <c r="OYH1" s="19"/>
      <c r="OYI1" s="19"/>
      <c r="OYJ1" s="19"/>
      <c r="OYK1" s="19"/>
      <c r="OYL1" s="19"/>
      <c r="OYM1" s="19"/>
      <c r="OYN1" s="19"/>
      <c r="OYO1" s="19"/>
      <c r="OYP1" s="19"/>
      <c r="OYQ1" s="19"/>
      <c r="OYR1" s="19"/>
      <c r="OYS1" s="19"/>
      <c r="OYT1" s="19"/>
      <c r="OYU1" s="19"/>
      <c r="OYV1" s="19"/>
      <c r="OYW1" s="19"/>
      <c r="OYX1" s="19"/>
      <c r="OYY1" s="19"/>
      <c r="OYZ1" s="19"/>
      <c r="OZA1" s="19"/>
      <c r="OZB1" s="19"/>
      <c r="OZC1" s="19"/>
      <c r="OZD1" s="19"/>
      <c r="OZE1" s="19"/>
      <c r="OZF1" s="19"/>
      <c r="OZG1" s="19"/>
      <c r="OZH1" s="19"/>
      <c r="OZI1" s="19"/>
      <c r="OZJ1" s="19"/>
      <c r="OZK1" s="19"/>
      <c r="OZL1" s="19"/>
      <c r="OZM1" s="19"/>
      <c r="OZN1" s="19"/>
      <c r="OZO1" s="19"/>
      <c r="OZP1" s="19"/>
      <c r="OZQ1" s="19"/>
      <c r="OZR1" s="19"/>
      <c r="OZS1" s="19"/>
      <c r="OZT1" s="19"/>
      <c r="OZU1" s="19"/>
      <c r="OZV1" s="19"/>
      <c r="OZW1" s="19"/>
      <c r="OZX1" s="19"/>
      <c r="OZY1" s="19"/>
      <c r="OZZ1" s="19"/>
      <c r="PAA1" s="19"/>
      <c r="PAB1" s="19"/>
      <c r="PAC1" s="19"/>
      <c r="PAD1" s="19"/>
      <c r="PAE1" s="19"/>
      <c r="PAF1" s="19"/>
      <c r="PAG1" s="19"/>
      <c r="PAH1" s="19"/>
      <c r="PAI1" s="19"/>
      <c r="PAJ1" s="19"/>
      <c r="PAK1" s="19"/>
      <c r="PAL1" s="19"/>
      <c r="PAM1" s="19"/>
      <c r="PAN1" s="19"/>
      <c r="PAO1" s="19"/>
      <c r="PAP1" s="19"/>
      <c r="PAQ1" s="19"/>
      <c r="PAR1" s="19"/>
      <c r="PAS1" s="19"/>
      <c r="PAT1" s="19"/>
      <c r="PAU1" s="19"/>
      <c r="PAV1" s="19"/>
      <c r="PAW1" s="19"/>
      <c r="PAX1" s="19"/>
      <c r="PAY1" s="19"/>
      <c r="PAZ1" s="19"/>
      <c r="PBA1" s="19"/>
      <c r="PBB1" s="19"/>
      <c r="PBC1" s="19"/>
      <c r="PBD1" s="19"/>
      <c r="PBE1" s="19"/>
      <c r="PBF1" s="19"/>
      <c r="PBG1" s="19"/>
      <c r="PBH1" s="19"/>
      <c r="PBI1" s="19"/>
      <c r="PBJ1" s="19"/>
      <c r="PBK1" s="19"/>
      <c r="PBL1" s="19"/>
      <c r="PBM1" s="19"/>
      <c r="PBN1" s="19"/>
      <c r="PBO1" s="19"/>
      <c r="PBP1" s="19"/>
      <c r="PBQ1" s="19"/>
      <c r="PBR1" s="19"/>
      <c r="PBS1" s="19"/>
      <c r="PBT1" s="19"/>
      <c r="PBU1" s="19"/>
      <c r="PBV1" s="19"/>
      <c r="PBW1" s="19"/>
      <c r="PBX1" s="19"/>
      <c r="PBY1" s="19"/>
      <c r="PBZ1" s="19"/>
      <c r="PCA1" s="19"/>
      <c r="PCB1" s="19"/>
      <c r="PCC1" s="19"/>
      <c r="PCD1" s="19"/>
      <c r="PCE1" s="19"/>
      <c r="PCF1" s="19"/>
      <c r="PCG1" s="19"/>
      <c r="PCH1" s="19"/>
      <c r="PCI1" s="19"/>
      <c r="PCJ1" s="19"/>
      <c r="PCK1" s="19"/>
      <c r="PCL1" s="19"/>
      <c r="PCM1" s="19"/>
      <c r="PCN1" s="19"/>
      <c r="PCO1" s="19"/>
      <c r="PCP1" s="19"/>
      <c r="PCQ1" s="19"/>
      <c r="PCR1" s="19"/>
      <c r="PCS1" s="19"/>
      <c r="PCT1" s="19"/>
      <c r="PCU1" s="19"/>
      <c r="PCV1" s="19"/>
      <c r="PCW1" s="19"/>
      <c r="PCX1" s="19"/>
      <c r="PCY1" s="19"/>
      <c r="PCZ1" s="19"/>
      <c r="PDA1" s="19"/>
      <c r="PDB1" s="19"/>
      <c r="PDC1" s="19"/>
      <c r="PDD1" s="19"/>
      <c r="PDE1" s="19"/>
      <c r="PDF1" s="19"/>
      <c r="PDG1" s="19"/>
      <c r="PDH1" s="19"/>
      <c r="PDI1" s="19"/>
      <c r="PDJ1" s="19"/>
      <c r="PDK1" s="19"/>
      <c r="PDL1" s="19"/>
      <c r="PDM1" s="19"/>
      <c r="PDN1" s="19"/>
      <c r="PDO1" s="19"/>
      <c r="PDP1" s="19"/>
      <c r="PDQ1" s="19"/>
      <c r="PDR1" s="19"/>
      <c r="PDS1" s="19"/>
      <c r="PDT1" s="19"/>
      <c r="PDU1" s="19"/>
      <c r="PDV1" s="19"/>
      <c r="PDW1" s="19"/>
      <c r="PDX1" s="19"/>
      <c r="PDY1" s="19"/>
      <c r="PDZ1" s="19"/>
      <c r="PEA1" s="19"/>
      <c r="PEB1" s="19"/>
      <c r="PEC1" s="19"/>
      <c r="PED1" s="19"/>
      <c r="PEE1" s="19"/>
      <c r="PEF1" s="19"/>
      <c r="PEG1" s="19"/>
      <c r="PEH1" s="19"/>
      <c r="PEI1" s="19"/>
      <c r="PEJ1" s="19"/>
      <c r="PEK1" s="19"/>
      <c r="PEL1" s="19"/>
      <c r="PEM1" s="19"/>
      <c r="PEN1" s="19"/>
      <c r="PEO1" s="19"/>
      <c r="PEP1" s="19"/>
      <c r="PEQ1" s="19"/>
      <c r="PER1" s="19"/>
      <c r="PES1" s="19"/>
      <c r="PET1" s="19"/>
      <c r="PEU1" s="19"/>
      <c r="PEV1" s="19"/>
      <c r="PEW1" s="19"/>
      <c r="PEX1" s="19"/>
      <c r="PEY1" s="19"/>
      <c r="PEZ1" s="19"/>
      <c r="PFA1" s="19"/>
      <c r="PFB1" s="19"/>
      <c r="PFC1" s="19"/>
      <c r="PFD1" s="19"/>
      <c r="PFE1" s="19"/>
      <c r="PFF1" s="19"/>
      <c r="PFG1" s="19"/>
      <c r="PFH1" s="19"/>
      <c r="PFI1" s="19"/>
      <c r="PFJ1" s="19"/>
      <c r="PFK1" s="19"/>
      <c r="PFL1" s="19"/>
      <c r="PFM1" s="19"/>
      <c r="PFN1" s="19"/>
      <c r="PFO1" s="19"/>
      <c r="PFP1" s="19"/>
      <c r="PFQ1" s="19"/>
      <c r="PFR1" s="19"/>
      <c r="PFS1" s="19"/>
      <c r="PFT1" s="19"/>
      <c r="PFU1" s="19"/>
      <c r="PFV1" s="19"/>
      <c r="PFW1" s="19"/>
      <c r="PFX1" s="19"/>
      <c r="PFY1" s="19"/>
      <c r="PFZ1" s="19"/>
      <c r="PGA1" s="19"/>
      <c r="PGB1" s="19"/>
      <c r="PGC1" s="19"/>
      <c r="PGD1" s="19"/>
      <c r="PGE1" s="19"/>
      <c r="PGF1" s="19"/>
      <c r="PGG1" s="19"/>
      <c r="PGH1" s="19"/>
      <c r="PGI1" s="19"/>
      <c r="PGJ1" s="19"/>
      <c r="PGK1" s="19"/>
      <c r="PGL1" s="19"/>
      <c r="PGM1" s="19"/>
      <c r="PGN1" s="19"/>
      <c r="PGO1" s="19"/>
      <c r="PGP1" s="19"/>
      <c r="PGQ1" s="19"/>
      <c r="PGR1" s="19"/>
      <c r="PGS1" s="19"/>
      <c r="PGT1" s="19"/>
      <c r="PGU1" s="19"/>
      <c r="PGV1" s="19"/>
      <c r="PGW1" s="19"/>
      <c r="PGX1" s="19"/>
      <c r="PGY1" s="19"/>
      <c r="PGZ1" s="19"/>
      <c r="PHA1" s="19"/>
      <c r="PHB1" s="19"/>
      <c r="PHC1" s="19"/>
      <c r="PHD1" s="19"/>
      <c r="PHE1" s="19"/>
      <c r="PHF1" s="19"/>
      <c r="PHG1" s="19"/>
      <c r="PHH1" s="19"/>
      <c r="PHI1" s="19"/>
      <c r="PHJ1" s="19"/>
      <c r="PHK1" s="19"/>
      <c r="PHL1" s="19"/>
      <c r="PHM1" s="19"/>
      <c r="PHN1" s="19"/>
      <c r="PHO1" s="19"/>
      <c r="PHP1" s="19"/>
      <c r="PHQ1" s="19"/>
      <c r="PHR1" s="19"/>
      <c r="PHS1" s="19"/>
      <c r="PHT1" s="19"/>
      <c r="PHU1" s="19"/>
      <c r="PHV1" s="19"/>
      <c r="PHW1" s="19"/>
      <c r="PHX1" s="19"/>
      <c r="PHY1" s="19"/>
      <c r="PHZ1" s="19"/>
      <c r="PIA1" s="19"/>
      <c r="PIB1" s="19"/>
      <c r="PIC1" s="19"/>
      <c r="PID1" s="19"/>
      <c r="PIE1" s="19"/>
      <c r="PIF1" s="19"/>
      <c r="PIG1" s="19"/>
      <c r="PIH1" s="19"/>
      <c r="PII1" s="19"/>
      <c r="PIJ1" s="19"/>
      <c r="PIK1" s="19"/>
      <c r="PIL1" s="19"/>
      <c r="PIM1" s="19"/>
      <c r="PIN1" s="19"/>
      <c r="PIO1" s="19"/>
      <c r="PIP1" s="19"/>
      <c r="PIQ1" s="19"/>
      <c r="PIR1" s="19"/>
      <c r="PIS1" s="19"/>
      <c r="PIT1" s="19"/>
      <c r="PIU1" s="19"/>
      <c r="PIV1" s="19"/>
      <c r="PIW1" s="19"/>
      <c r="PIX1" s="19"/>
      <c r="PIY1" s="19"/>
      <c r="PIZ1" s="19"/>
      <c r="PJA1" s="19"/>
      <c r="PJB1" s="19"/>
      <c r="PJC1" s="19"/>
      <c r="PJD1" s="19"/>
      <c r="PJE1" s="19"/>
      <c r="PJF1" s="19"/>
      <c r="PJG1" s="19"/>
      <c r="PJH1" s="19"/>
      <c r="PJI1" s="19"/>
      <c r="PJJ1" s="19"/>
      <c r="PJK1" s="19"/>
      <c r="PJL1" s="19"/>
      <c r="PJM1" s="19"/>
      <c r="PJN1" s="19"/>
      <c r="PJO1" s="19"/>
      <c r="PJP1" s="19"/>
      <c r="PJQ1" s="19"/>
      <c r="PJR1" s="19"/>
      <c r="PJS1" s="19"/>
      <c r="PJT1" s="19"/>
      <c r="PJU1" s="19"/>
      <c r="PJV1" s="19"/>
      <c r="PJW1" s="19"/>
      <c r="PJX1" s="19"/>
      <c r="PJY1" s="19"/>
      <c r="PJZ1" s="19"/>
      <c r="PKA1" s="19"/>
      <c r="PKB1" s="19"/>
      <c r="PKC1" s="19"/>
      <c r="PKD1" s="19"/>
      <c r="PKE1" s="19"/>
      <c r="PKF1" s="19"/>
      <c r="PKG1" s="19"/>
      <c r="PKH1" s="19"/>
      <c r="PKI1" s="19"/>
      <c r="PKJ1" s="19"/>
      <c r="PKK1" s="19"/>
      <c r="PKL1" s="19"/>
      <c r="PKM1" s="19"/>
      <c r="PKN1" s="19"/>
      <c r="PKO1" s="19"/>
      <c r="PKP1" s="19"/>
      <c r="PKQ1" s="19"/>
      <c r="PKR1" s="19"/>
      <c r="PKS1" s="19"/>
      <c r="PKT1" s="19"/>
      <c r="PKU1" s="19"/>
      <c r="PKV1" s="19"/>
      <c r="PKW1" s="19"/>
      <c r="PKX1" s="19"/>
      <c r="PKY1" s="19"/>
      <c r="PKZ1" s="19"/>
      <c r="PLA1" s="19"/>
      <c r="PLB1" s="19"/>
      <c r="PLC1" s="19"/>
      <c r="PLD1" s="19"/>
      <c r="PLE1" s="19"/>
      <c r="PLF1" s="19"/>
      <c r="PLG1" s="19"/>
      <c r="PLH1" s="19"/>
      <c r="PLI1" s="19"/>
      <c r="PLJ1" s="19"/>
      <c r="PLK1" s="19"/>
      <c r="PLL1" s="19"/>
      <c r="PLM1" s="19"/>
      <c r="PLN1" s="19"/>
      <c r="PLO1" s="19"/>
      <c r="PLP1" s="19"/>
      <c r="PLQ1" s="19"/>
      <c r="PLR1" s="19"/>
      <c r="PLS1" s="19"/>
      <c r="PLT1" s="19"/>
      <c r="PLU1" s="19"/>
      <c r="PLV1" s="19"/>
      <c r="PLW1" s="19"/>
      <c r="PLX1" s="19"/>
      <c r="PLY1" s="19"/>
      <c r="PLZ1" s="19"/>
      <c r="PMA1" s="19"/>
      <c r="PMB1" s="19"/>
      <c r="PMC1" s="19"/>
      <c r="PMD1" s="19"/>
      <c r="PME1" s="19"/>
      <c r="PMF1" s="19"/>
      <c r="PMG1" s="19"/>
      <c r="PMH1" s="19"/>
      <c r="PMI1" s="19"/>
      <c r="PMJ1" s="19"/>
      <c r="PMK1" s="19"/>
      <c r="PML1" s="19"/>
      <c r="PMM1" s="19"/>
      <c r="PMN1" s="19"/>
      <c r="PMO1" s="19"/>
      <c r="PMP1" s="19"/>
      <c r="PMQ1" s="19"/>
      <c r="PMR1" s="19"/>
      <c r="PMS1" s="19"/>
      <c r="PMT1" s="19"/>
      <c r="PMU1" s="19"/>
      <c r="PMV1" s="19"/>
      <c r="PMW1" s="19"/>
      <c r="PMX1" s="19"/>
      <c r="PMY1" s="19"/>
      <c r="PMZ1" s="19"/>
      <c r="PNA1" s="19"/>
      <c r="PNB1" s="19"/>
      <c r="PNC1" s="19"/>
      <c r="PND1" s="19"/>
      <c r="PNE1" s="19"/>
      <c r="PNF1" s="19"/>
      <c r="PNG1" s="19"/>
      <c r="PNH1" s="19"/>
      <c r="PNI1" s="19"/>
      <c r="PNJ1" s="19"/>
      <c r="PNK1" s="19"/>
      <c r="PNL1" s="19"/>
      <c r="PNM1" s="19"/>
      <c r="PNN1" s="19"/>
      <c r="PNO1" s="19"/>
      <c r="PNP1" s="19"/>
      <c r="PNQ1" s="19"/>
      <c r="PNR1" s="19"/>
      <c r="PNS1" s="19"/>
      <c r="PNT1" s="19"/>
      <c r="PNU1" s="19"/>
      <c r="PNV1" s="19"/>
      <c r="PNW1" s="19"/>
      <c r="PNX1" s="19"/>
      <c r="PNY1" s="19"/>
      <c r="PNZ1" s="19"/>
      <c r="POA1" s="19"/>
      <c r="POB1" s="19"/>
      <c r="POC1" s="19"/>
      <c r="POD1" s="19"/>
      <c r="POE1" s="19"/>
      <c r="POF1" s="19"/>
      <c r="POG1" s="19"/>
      <c r="POH1" s="19"/>
      <c r="POI1" s="19"/>
      <c r="POJ1" s="19"/>
      <c r="POK1" s="19"/>
      <c r="POL1" s="19"/>
      <c r="POM1" s="19"/>
      <c r="PON1" s="19"/>
      <c r="POO1" s="19"/>
      <c r="POP1" s="19"/>
      <c r="POQ1" s="19"/>
      <c r="POR1" s="19"/>
      <c r="POS1" s="19"/>
      <c r="POT1" s="19"/>
      <c r="POU1" s="19"/>
      <c r="POV1" s="19"/>
      <c r="POW1" s="19"/>
      <c r="POX1" s="19"/>
      <c r="POY1" s="19"/>
      <c r="POZ1" s="19"/>
      <c r="PPA1" s="19"/>
      <c r="PPB1" s="19"/>
      <c r="PPC1" s="19"/>
      <c r="PPD1" s="19"/>
      <c r="PPE1" s="19"/>
      <c r="PPF1" s="19"/>
      <c r="PPG1" s="19"/>
      <c r="PPH1" s="19"/>
      <c r="PPI1" s="19"/>
      <c r="PPJ1" s="19"/>
      <c r="PPK1" s="19"/>
      <c r="PPL1" s="19"/>
      <c r="PPM1" s="19"/>
      <c r="PPN1" s="19"/>
      <c r="PPO1" s="19"/>
      <c r="PPP1" s="19"/>
      <c r="PPQ1" s="19"/>
      <c r="PPR1" s="19"/>
      <c r="PPS1" s="19"/>
      <c r="PPT1" s="19"/>
      <c r="PPU1" s="19"/>
      <c r="PPV1" s="19"/>
      <c r="PPW1" s="19"/>
      <c r="PPX1" s="19"/>
      <c r="PPY1" s="19"/>
      <c r="PPZ1" s="19"/>
      <c r="PQA1" s="19"/>
      <c r="PQB1" s="19"/>
      <c r="PQC1" s="19"/>
      <c r="PQD1" s="19"/>
      <c r="PQE1" s="19"/>
      <c r="PQF1" s="19"/>
      <c r="PQG1" s="19"/>
      <c r="PQH1" s="19"/>
      <c r="PQI1" s="19"/>
      <c r="PQJ1" s="19"/>
      <c r="PQK1" s="19"/>
      <c r="PQL1" s="19"/>
      <c r="PQM1" s="19"/>
      <c r="PQN1" s="19"/>
      <c r="PQO1" s="19"/>
      <c r="PQP1" s="19"/>
      <c r="PQQ1" s="19"/>
      <c r="PQR1" s="19"/>
      <c r="PQS1" s="19"/>
      <c r="PQT1" s="19"/>
      <c r="PQU1" s="19"/>
      <c r="PQV1" s="19"/>
      <c r="PQW1" s="19"/>
      <c r="PQX1" s="19"/>
      <c r="PQY1" s="19"/>
      <c r="PQZ1" s="19"/>
      <c r="PRA1" s="19"/>
      <c r="PRB1" s="19"/>
      <c r="PRC1" s="19"/>
      <c r="PRD1" s="19"/>
      <c r="PRE1" s="19"/>
      <c r="PRF1" s="19"/>
      <c r="PRG1" s="19"/>
      <c r="PRH1" s="19"/>
      <c r="PRI1" s="19"/>
      <c r="PRJ1" s="19"/>
      <c r="PRK1" s="19"/>
      <c r="PRL1" s="19"/>
      <c r="PRM1" s="19"/>
      <c r="PRN1" s="19"/>
      <c r="PRO1" s="19"/>
      <c r="PRP1" s="19"/>
      <c r="PRQ1" s="19"/>
      <c r="PRR1" s="19"/>
      <c r="PRS1" s="19"/>
      <c r="PRT1" s="19"/>
      <c r="PRU1" s="19"/>
      <c r="PRV1" s="19"/>
      <c r="PRW1" s="19"/>
      <c r="PRX1" s="19"/>
      <c r="PRY1" s="19"/>
      <c r="PRZ1" s="19"/>
      <c r="PSA1" s="19"/>
      <c r="PSB1" s="19"/>
      <c r="PSC1" s="19"/>
      <c r="PSD1" s="19"/>
      <c r="PSE1" s="19"/>
      <c r="PSF1" s="19"/>
      <c r="PSG1" s="19"/>
      <c r="PSH1" s="19"/>
      <c r="PSI1" s="19"/>
      <c r="PSJ1" s="19"/>
      <c r="PSK1" s="19"/>
      <c r="PSL1" s="19"/>
      <c r="PSM1" s="19"/>
      <c r="PSN1" s="19"/>
      <c r="PSO1" s="19"/>
      <c r="PSP1" s="19"/>
      <c r="PSQ1" s="19"/>
      <c r="PSR1" s="19"/>
      <c r="PSS1" s="19"/>
      <c r="PST1" s="19"/>
      <c r="PSU1" s="19"/>
      <c r="PSV1" s="19"/>
      <c r="PSW1" s="19"/>
      <c r="PSX1" s="19"/>
      <c r="PSY1" s="19"/>
      <c r="PSZ1" s="19"/>
      <c r="PTA1" s="19"/>
      <c r="PTB1" s="19"/>
      <c r="PTC1" s="19"/>
      <c r="PTD1" s="19"/>
      <c r="PTE1" s="19"/>
      <c r="PTF1" s="19"/>
      <c r="PTG1" s="19"/>
      <c r="PTH1" s="19"/>
      <c r="PTI1" s="19"/>
      <c r="PTJ1" s="19"/>
      <c r="PTK1" s="19"/>
      <c r="PTL1" s="19"/>
      <c r="PTM1" s="19"/>
      <c r="PTN1" s="19"/>
      <c r="PTO1" s="19"/>
      <c r="PTP1" s="19"/>
      <c r="PTQ1" s="19"/>
      <c r="PTR1" s="19"/>
      <c r="PTS1" s="19"/>
      <c r="PTT1" s="19"/>
      <c r="PTU1" s="19"/>
      <c r="PTV1" s="19"/>
      <c r="PTW1" s="19"/>
      <c r="PTX1" s="19"/>
      <c r="PTY1" s="19"/>
      <c r="PTZ1" s="19"/>
      <c r="PUA1" s="19"/>
      <c r="PUB1" s="19"/>
      <c r="PUC1" s="19"/>
      <c r="PUD1" s="19"/>
      <c r="PUE1" s="19"/>
      <c r="PUF1" s="19"/>
      <c r="PUG1" s="19"/>
      <c r="PUH1" s="19"/>
      <c r="PUI1" s="19"/>
      <c r="PUJ1" s="19"/>
      <c r="PUK1" s="19"/>
      <c r="PUL1" s="19"/>
      <c r="PUM1" s="19"/>
      <c r="PUN1" s="19"/>
      <c r="PUO1" s="19"/>
      <c r="PUP1" s="19"/>
      <c r="PUQ1" s="19"/>
      <c r="PUR1" s="19"/>
      <c r="PUS1" s="19"/>
      <c r="PUT1" s="19"/>
      <c r="PUU1" s="19"/>
      <c r="PUV1" s="19"/>
      <c r="PUW1" s="19"/>
      <c r="PUX1" s="19"/>
      <c r="PUY1" s="19"/>
      <c r="PUZ1" s="19"/>
      <c r="PVA1" s="19"/>
      <c r="PVB1" s="19"/>
      <c r="PVC1" s="19"/>
      <c r="PVD1" s="19"/>
      <c r="PVE1" s="19"/>
      <c r="PVF1" s="19"/>
      <c r="PVG1" s="19"/>
      <c r="PVH1" s="19"/>
      <c r="PVI1" s="19"/>
      <c r="PVJ1" s="19"/>
      <c r="PVK1" s="19"/>
      <c r="PVL1" s="19"/>
      <c r="PVM1" s="19"/>
      <c r="PVN1" s="19"/>
      <c r="PVO1" s="19"/>
      <c r="PVP1" s="19"/>
      <c r="PVQ1" s="19"/>
      <c r="PVR1" s="19"/>
      <c r="PVS1" s="19"/>
      <c r="PVT1" s="19"/>
      <c r="PVU1" s="19"/>
      <c r="PVV1" s="19"/>
      <c r="PVW1" s="19"/>
      <c r="PVX1" s="19"/>
      <c r="PVY1" s="19"/>
      <c r="PVZ1" s="19"/>
      <c r="PWA1" s="19"/>
      <c r="PWB1" s="19"/>
      <c r="PWC1" s="19"/>
      <c r="PWD1" s="19"/>
      <c r="PWE1" s="19"/>
      <c r="PWF1" s="19"/>
      <c r="PWG1" s="19"/>
      <c r="PWH1" s="19"/>
      <c r="PWI1" s="19"/>
      <c r="PWJ1" s="19"/>
      <c r="PWK1" s="19"/>
      <c r="PWL1" s="19"/>
      <c r="PWM1" s="19"/>
      <c r="PWN1" s="19"/>
      <c r="PWO1" s="19"/>
      <c r="PWP1" s="19"/>
      <c r="PWQ1" s="19"/>
      <c r="PWR1" s="19"/>
      <c r="PWS1" s="19"/>
      <c r="PWT1" s="19"/>
      <c r="PWU1" s="19"/>
      <c r="PWV1" s="19"/>
      <c r="PWW1" s="19"/>
      <c r="PWX1" s="19"/>
      <c r="PWY1" s="19"/>
      <c r="PWZ1" s="19"/>
      <c r="PXA1" s="19"/>
      <c r="PXB1" s="19"/>
      <c r="PXC1" s="19"/>
      <c r="PXD1" s="19"/>
      <c r="PXE1" s="19"/>
      <c r="PXF1" s="19"/>
      <c r="PXG1" s="19"/>
      <c r="PXH1" s="19"/>
      <c r="PXI1" s="19"/>
      <c r="PXJ1" s="19"/>
      <c r="PXK1" s="19"/>
      <c r="PXL1" s="19"/>
      <c r="PXM1" s="19"/>
      <c r="PXN1" s="19"/>
      <c r="PXO1" s="19"/>
      <c r="PXP1" s="19"/>
      <c r="PXQ1" s="19"/>
      <c r="PXR1" s="19"/>
      <c r="PXS1" s="19"/>
      <c r="PXT1" s="19"/>
      <c r="PXU1" s="19"/>
      <c r="PXV1" s="19"/>
      <c r="PXW1" s="19"/>
      <c r="PXX1" s="19"/>
      <c r="PXY1" s="19"/>
      <c r="PXZ1" s="19"/>
      <c r="PYA1" s="19"/>
      <c r="PYB1" s="19"/>
      <c r="PYC1" s="19"/>
      <c r="PYD1" s="19"/>
      <c r="PYE1" s="19"/>
      <c r="PYF1" s="19"/>
      <c r="PYG1" s="19"/>
      <c r="PYH1" s="19"/>
      <c r="PYI1" s="19"/>
      <c r="PYJ1" s="19"/>
      <c r="PYK1" s="19"/>
      <c r="PYL1" s="19"/>
      <c r="PYM1" s="19"/>
      <c r="PYN1" s="19"/>
      <c r="PYO1" s="19"/>
      <c r="PYP1" s="19"/>
      <c r="PYQ1" s="19"/>
      <c r="PYR1" s="19"/>
      <c r="PYS1" s="19"/>
      <c r="PYT1" s="19"/>
      <c r="PYU1" s="19"/>
      <c r="PYV1" s="19"/>
      <c r="PYW1" s="19"/>
      <c r="PYX1" s="19"/>
      <c r="PYY1" s="19"/>
      <c r="PYZ1" s="19"/>
      <c r="PZA1" s="19"/>
      <c r="PZB1" s="19"/>
      <c r="PZC1" s="19"/>
      <c r="PZD1" s="19"/>
      <c r="PZE1" s="19"/>
      <c r="PZF1" s="19"/>
      <c r="PZG1" s="19"/>
      <c r="PZH1" s="19"/>
      <c r="PZI1" s="19"/>
      <c r="PZJ1" s="19"/>
      <c r="PZK1" s="19"/>
      <c r="PZL1" s="19"/>
      <c r="PZM1" s="19"/>
      <c r="PZN1" s="19"/>
      <c r="PZO1" s="19"/>
      <c r="PZP1" s="19"/>
      <c r="PZQ1" s="19"/>
      <c r="PZR1" s="19"/>
      <c r="PZS1" s="19"/>
      <c r="PZT1" s="19"/>
      <c r="PZU1" s="19"/>
      <c r="PZV1" s="19"/>
      <c r="PZW1" s="19"/>
      <c r="PZX1" s="19"/>
      <c r="PZY1" s="19"/>
      <c r="PZZ1" s="19"/>
      <c r="QAA1" s="19"/>
      <c r="QAB1" s="19"/>
      <c r="QAC1" s="19"/>
      <c r="QAD1" s="19"/>
      <c r="QAE1" s="19"/>
      <c r="QAF1" s="19"/>
      <c r="QAG1" s="19"/>
      <c r="QAH1" s="19"/>
      <c r="QAI1" s="19"/>
      <c r="QAJ1" s="19"/>
      <c r="QAK1" s="19"/>
      <c r="QAL1" s="19"/>
      <c r="QAM1" s="19"/>
      <c r="QAN1" s="19"/>
      <c r="QAO1" s="19"/>
      <c r="QAP1" s="19"/>
      <c r="QAQ1" s="19"/>
      <c r="QAR1" s="19"/>
      <c r="QAS1" s="19"/>
      <c r="QAT1" s="19"/>
      <c r="QAU1" s="19"/>
      <c r="QAV1" s="19"/>
      <c r="QAW1" s="19"/>
      <c r="QAX1" s="19"/>
      <c r="QAY1" s="19"/>
      <c r="QAZ1" s="19"/>
      <c r="QBA1" s="19"/>
      <c r="QBB1" s="19"/>
      <c r="QBC1" s="19"/>
      <c r="QBD1" s="19"/>
      <c r="QBE1" s="19"/>
      <c r="QBF1" s="19"/>
      <c r="QBG1" s="19"/>
      <c r="QBH1" s="19"/>
      <c r="QBI1" s="19"/>
      <c r="QBJ1" s="19"/>
      <c r="QBK1" s="19"/>
      <c r="QBL1" s="19"/>
      <c r="QBM1" s="19"/>
      <c r="QBN1" s="19"/>
      <c r="QBO1" s="19"/>
      <c r="QBP1" s="19"/>
      <c r="QBQ1" s="19"/>
      <c r="QBR1" s="19"/>
      <c r="QBS1" s="19"/>
      <c r="QBT1" s="19"/>
      <c r="QBU1" s="19"/>
      <c r="QBV1" s="19"/>
      <c r="QBW1" s="19"/>
      <c r="QBX1" s="19"/>
      <c r="QBY1" s="19"/>
      <c r="QBZ1" s="19"/>
      <c r="QCA1" s="19"/>
      <c r="QCB1" s="19"/>
      <c r="QCC1" s="19"/>
      <c r="QCD1" s="19"/>
      <c r="QCE1" s="19"/>
      <c r="QCF1" s="19"/>
      <c r="QCG1" s="19"/>
      <c r="QCH1" s="19"/>
      <c r="QCI1" s="19"/>
      <c r="QCJ1" s="19"/>
      <c r="QCK1" s="19"/>
      <c r="QCL1" s="19"/>
      <c r="QCM1" s="19"/>
      <c r="QCN1" s="19"/>
      <c r="QCO1" s="19"/>
      <c r="QCP1" s="19"/>
      <c r="QCQ1" s="19"/>
      <c r="QCR1" s="19"/>
      <c r="QCS1" s="19"/>
      <c r="QCT1" s="19"/>
      <c r="QCU1" s="19"/>
      <c r="QCV1" s="19"/>
      <c r="QCW1" s="19"/>
      <c r="QCX1" s="19"/>
      <c r="QCY1" s="19"/>
      <c r="QCZ1" s="19"/>
      <c r="QDA1" s="19"/>
      <c r="QDB1" s="19"/>
      <c r="QDC1" s="19"/>
      <c r="QDD1" s="19"/>
      <c r="QDE1" s="19"/>
      <c r="QDF1" s="19"/>
      <c r="QDG1" s="19"/>
      <c r="QDH1" s="19"/>
      <c r="QDI1" s="19"/>
      <c r="QDJ1" s="19"/>
      <c r="QDK1" s="19"/>
      <c r="QDL1" s="19"/>
      <c r="QDM1" s="19"/>
      <c r="QDN1" s="19"/>
      <c r="QDO1" s="19"/>
      <c r="QDP1" s="19"/>
      <c r="QDQ1" s="19"/>
      <c r="QDR1" s="19"/>
      <c r="QDS1" s="19"/>
      <c r="QDT1" s="19"/>
      <c r="QDU1" s="19"/>
      <c r="QDV1" s="19"/>
      <c r="QDW1" s="19"/>
      <c r="QDX1" s="19"/>
      <c r="QDY1" s="19"/>
      <c r="QDZ1" s="19"/>
      <c r="QEA1" s="19"/>
      <c r="QEB1" s="19"/>
      <c r="QEC1" s="19"/>
      <c r="QED1" s="19"/>
      <c r="QEE1" s="19"/>
      <c r="QEF1" s="19"/>
      <c r="QEG1" s="19"/>
      <c r="QEH1" s="19"/>
      <c r="QEI1" s="19"/>
      <c r="QEJ1" s="19"/>
      <c r="QEK1" s="19"/>
      <c r="QEL1" s="19"/>
      <c r="QEM1" s="19"/>
      <c r="QEN1" s="19"/>
      <c r="QEO1" s="19"/>
      <c r="QEP1" s="19"/>
      <c r="QEQ1" s="19"/>
      <c r="QER1" s="19"/>
      <c r="QES1" s="19"/>
      <c r="QET1" s="19"/>
      <c r="QEU1" s="19"/>
      <c r="QEV1" s="19"/>
      <c r="QEW1" s="19"/>
      <c r="QEX1" s="19"/>
      <c r="QEY1" s="19"/>
      <c r="QEZ1" s="19"/>
      <c r="QFA1" s="19"/>
      <c r="QFB1" s="19"/>
      <c r="QFC1" s="19"/>
      <c r="QFD1" s="19"/>
      <c r="QFE1" s="19"/>
      <c r="QFF1" s="19"/>
      <c r="QFG1" s="19"/>
      <c r="QFH1" s="19"/>
      <c r="QFI1" s="19"/>
      <c r="QFJ1" s="19"/>
      <c r="QFK1" s="19"/>
      <c r="QFL1" s="19"/>
      <c r="QFM1" s="19"/>
      <c r="QFN1" s="19"/>
      <c r="QFO1" s="19"/>
      <c r="QFP1" s="19"/>
      <c r="QFQ1" s="19"/>
      <c r="QFR1" s="19"/>
      <c r="QFS1" s="19"/>
      <c r="QFT1" s="19"/>
      <c r="QFU1" s="19"/>
      <c r="QFV1" s="19"/>
      <c r="QFW1" s="19"/>
      <c r="QFX1" s="19"/>
      <c r="QFY1" s="19"/>
      <c r="QFZ1" s="19"/>
      <c r="QGA1" s="19"/>
      <c r="QGB1" s="19"/>
      <c r="QGC1" s="19"/>
      <c r="QGD1" s="19"/>
      <c r="QGE1" s="19"/>
      <c r="QGF1" s="19"/>
      <c r="QGG1" s="19"/>
      <c r="QGH1" s="19"/>
      <c r="QGI1" s="19"/>
      <c r="QGJ1" s="19"/>
      <c r="QGK1" s="19"/>
      <c r="QGL1" s="19"/>
      <c r="QGM1" s="19"/>
      <c r="QGN1" s="19"/>
      <c r="QGO1" s="19"/>
      <c r="QGP1" s="19"/>
      <c r="QGQ1" s="19"/>
      <c r="QGR1" s="19"/>
      <c r="QGS1" s="19"/>
      <c r="QGT1" s="19"/>
      <c r="QGU1" s="19"/>
      <c r="QGV1" s="19"/>
      <c r="QGW1" s="19"/>
      <c r="QGX1" s="19"/>
      <c r="QGY1" s="19"/>
      <c r="QGZ1" s="19"/>
      <c r="QHA1" s="19"/>
      <c r="QHB1" s="19"/>
      <c r="QHC1" s="19"/>
      <c r="QHD1" s="19"/>
      <c r="QHE1" s="19"/>
      <c r="QHF1" s="19"/>
      <c r="QHG1" s="19"/>
      <c r="QHH1" s="19"/>
      <c r="QHI1" s="19"/>
      <c r="QHJ1" s="19"/>
      <c r="QHK1" s="19"/>
      <c r="QHL1" s="19"/>
      <c r="QHM1" s="19"/>
      <c r="QHN1" s="19"/>
      <c r="QHO1" s="19"/>
      <c r="QHP1" s="19"/>
      <c r="QHQ1" s="19"/>
      <c r="QHR1" s="19"/>
      <c r="QHS1" s="19"/>
      <c r="QHT1" s="19"/>
      <c r="QHU1" s="19"/>
      <c r="QHV1" s="19"/>
      <c r="QHW1" s="19"/>
      <c r="QHX1" s="19"/>
      <c r="QHY1" s="19"/>
      <c r="QHZ1" s="19"/>
      <c r="QIA1" s="19"/>
      <c r="QIB1" s="19"/>
      <c r="QIC1" s="19"/>
      <c r="QID1" s="19"/>
      <c r="QIE1" s="19"/>
      <c r="QIF1" s="19"/>
      <c r="QIG1" s="19"/>
      <c r="QIH1" s="19"/>
      <c r="QII1" s="19"/>
      <c r="QIJ1" s="19"/>
      <c r="QIK1" s="19"/>
      <c r="QIL1" s="19"/>
      <c r="QIM1" s="19"/>
      <c r="QIN1" s="19"/>
      <c r="QIO1" s="19"/>
      <c r="QIP1" s="19"/>
      <c r="QIQ1" s="19"/>
      <c r="QIR1" s="19"/>
      <c r="QIS1" s="19"/>
      <c r="QIT1" s="19"/>
      <c r="QIU1" s="19"/>
      <c r="QIV1" s="19"/>
      <c r="QIW1" s="19"/>
      <c r="QIX1" s="19"/>
      <c r="QIY1" s="19"/>
      <c r="QIZ1" s="19"/>
      <c r="QJA1" s="19"/>
      <c r="QJB1" s="19"/>
      <c r="QJC1" s="19"/>
      <c r="QJD1" s="19"/>
      <c r="QJE1" s="19"/>
      <c r="QJF1" s="19"/>
      <c r="QJG1" s="19"/>
      <c r="QJH1" s="19"/>
      <c r="QJI1" s="19"/>
      <c r="QJJ1" s="19"/>
      <c r="QJK1" s="19"/>
      <c r="QJL1" s="19"/>
      <c r="QJM1" s="19"/>
      <c r="QJN1" s="19"/>
      <c r="QJO1" s="19"/>
      <c r="QJP1" s="19"/>
      <c r="QJQ1" s="19"/>
      <c r="QJR1" s="19"/>
      <c r="QJS1" s="19"/>
      <c r="QJT1" s="19"/>
      <c r="QJU1" s="19"/>
      <c r="QJV1" s="19"/>
      <c r="QJW1" s="19"/>
      <c r="QJX1" s="19"/>
      <c r="QJY1" s="19"/>
      <c r="QJZ1" s="19"/>
      <c r="QKA1" s="19"/>
      <c r="QKB1" s="19"/>
      <c r="QKC1" s="19"/>
      <c r="QKD1" s="19"/>
      <c r="QKE1" s="19"/>
      <c r="QKF1" s="19"/>
      <c r="QKG1" s="19"/>
      <c r="QKH1" s="19"/>
      <c r="QKI1" s="19"/>
      <c r="QKJ1" s="19"/>
      <c r="QKK1" s="19"/>
      <c r="QKL1" s="19"/>
      <c r="QKM1" s="19"/>
      <c r="QKN1" s="19"/>
      <c r="QKO1" s="19"/>
      <c r="QKP1" s="19"/>
      <c r="QKQ1" s="19"/>
      <c r="QKR1" s="19"/>
      <c r="QKS1" s="19"/>
      <c r="QKT1" s="19"/>
      <c r="QKU1" s="19"/>
      <c r="QKV1" s="19"/>
      <c r="QKW1" s="19"/>
      <c r="QKX1" s="19"/>
      <c r="QKY1" s="19"/>
      <c r="QKZ1" s="19"/>
      <c r="QLA1" s="19"/>
      <c r="QLB1" s="19"/>
      <c r="QLC1" s="19"/>
      <c r="QLD1" s="19"/>
      <c r="QLE1" s="19"/>
      <c r="QLF1" s="19"/>
      <c r="QLG1" s="19"/>
      <c r="QLH1" s="19"/>
      <c r="QLI1" s="19"/>
      <c r="QLJ1" s="19"/>
      <c r="QLK1" s="19"/>
      <c r="QLL1" s="19"/>
      <c r="QLM1" s="19"/>
      <c r="QLN1" s="19"/>
      <c r="QLO1" s="19"/>
      <c r="QLP1" s="19"/>
      <c r="QLQ1" s="19"/>
      <c r="QLR1" s="19"/>
      <c r="QLS1" s="19"/>
      <c r="QLT1" s="19"/>
      <c r="QLU1" s="19"/>
      <c r="QLV1" s="19"/>
      <c r="QLW1" s="19"/>
      <c r="QLX1" s="19"/>
      <c r="QLY1" s="19"/>
      <c r="QLZ1" s="19"/>
      <c r="QMA1" s="19"/>
      <c r="QMB1" s="19"/>
      <c r="QMC1" s="19"/>
      <c r="QMD1" s="19"/>
      <c r="QME1" s="19"/>
      <c r="QMF1" s="19"/>
      <c r="QMG1" s="19"/>
      <c r="QMH1" s="19"/>
      <c r="QMI1" s="19"/>
      <c r="QMJ1" s="19"/>
      <c r="QMK1" s="19"/>
      <c r="QML1" s="19"/>
      <c r="QMM1" s="19"/>
      <c r="QMN1" s="19"/>
      <c r="QMO1" s="19"/>
      <c r="QMP1" s="19"/>
      <c r="QMQ1" s="19"/>
      <c r="QMR1" s="19"/>
      <c r="QMS1" s="19"/>
      <c r="QMT1" s="19"/>
      <c r="QMU1" s="19"/>
      <c r="QMV1" s="19"/>
      <c r="QMW1" s="19"/>
      <c r="QMX1" s="19"/>
      <c r="QMY1" s="19"/>
      <c r="QMZ1" s="19"/>
      <c r="QNA1" s="19"/>
      <c r="QNB1" s="19"/>
      <c r="QNC1" s="19"/>
      <c r="QND1" s="19"/>
      <c r="QNE1" s="19"/>
      <c r="QNF1" s="19"/>
      <c r="QNG1" s="19"/>
      <c r="QNH1" s="19"/>
      <c r="QNI1" s="19"/>
      <c r="QNJ1" s="19"/>
      <c r="QNK1" s="19"/>
      <c r="QNL1" s="19"/>
      <c r="QNM1" s="19"/>
      <c r="QNN1" s="19"/>
      <c r="QNO1" s="19"/>
      <c r="QNP1" s="19"/>
      <c r="QNQ1" s="19"/>
      <c r="QNR1" s="19"/>
      <c r="QNS1" s="19"/>
      <c r="QNT1" s="19"/>
      <c r="QNU1" s="19"/>
      <c r="QNV1" s="19"/>
      <c r="QNW1" s="19"/>
      <c r="QNX1" s="19"/>
      <c r="QNY1" s="19"/>
      <c r="QNZ1" s="19"/>
      <c r="QOA1" s="19"/>
      <c r="QOB1" s="19"/>
      <c r="QOC1" s="19"/>
      <c r="QOD1" s="19"/>
      <c r="QOE1" s="19"/>
      <c r="QOF1" s="19"/>
      <c r="QOG1" s="19"/>
      <c r="QOH1" s="19"/>
      <c r="QOI1" s="19"/>
      <c r="QOJ1" s="19"/>
      <c r="QOK1" s="19"/>
      <c r="QOL1" s="19"/>
      <c r="QOM1" s="19"/>
      <c r="QON1" s="19"/>
      <c r="QOO1" s="19"/>
      <c r="QOP1" s="19"/>
      <c r="QOQ1" s="19"/>
      <c r="QOR1" s="19"/>
      <c r="QOS1" s="19"/>
      <c r="QOT1" s="19"/>
      <c r="QOU1" s="19"/>
      <c r="QOV1" s="19"/>
      <c r="QOW1" s="19"/>
      <c r="QOX1" s="19"/>
      <c r="QOY1" s="19"/>
      <c r="QOZ1" s="19"/>
      <c r="QPA1" s="19"/>
      <c r="QPB1" s="19"/>
      <c r="QPC1" s="19"/>
      <c r="QPD1" s="19"/>
      <c r="QPE1" s="19"/>
      <c r="QPF1" s="19"/>
      <c r="QPG1" s="19"/>
      <c r="QPH1" s="19"/>
      <c r="QPI1" s="19"/>
      <c r="QPJ1" s="19"/>
      <c r="QPK1" s="19"/>
      <c r="QPL1" s="19"/>
      <c r="QPM1" s="19"/>
      <c r="QPN1" s="19"/>
      <c r="QPO1" s="19"/>
      <c r="QPP1" s="19"/>
      <c r="QPQ1" s="19"/>
      <c r="QPR1" s="19"/>
      <c r="QPS1" s="19"/>
      <c r="QPT1" s="19"/>
      <c r="QPU1" s="19"/>
      <c r="QPV1" s="19"/>
      <c r="QPW1" s="19"/>
      <c r="QPX1" s="19"/>
      <c r="QPY1" s="19"/>
      <c r="QPZ1" s="19"/>
      <c r="QQA1" s="19"/>
      <c r="QQB1" s="19"/>
      <c r="QQC1" s="19"/>
      <c r="QQD1" s="19"/>
      <c r="QQE1" s="19"/>
      <c r="QQF1" s="19"/>
      <c r="QQG1" s="19"/>
      <c r="QQH1" s="19"/>
      <c r="QQI1" s="19"/>
      <c r="QQJ1" s="19"/>
      <c r="QQK1" s="19"/>
      <c r="QQL1" s="19"/>
      <c r="QQM1" s="19"/>
      <c r="QQN1" s="19"/>
      <c r="QQO1" s="19"/>
      <c r="QQP1" s="19"/>
      <c r="QQQ1" s="19"/>
      <c r="QQR1" s="19"/>
      <c r="QQS1" s="19"/>
      <c r="QQT1" s="19"/>
      <c r="QQU1" s="19"/>
      <c r="QQV1" s="19"/>
      <c r="QQW1" s="19"/>
      <c r="QQX1" s="19"/>
      <c r="QQY1" s="19"/>
      <c r="QQZ1" s="19"/>
      <c r="QRA1" s="19"/>
      <c r="QRB1" s="19"/>
      <c r="QRC1" s="19"/>
      <c r="QRD1" s="19"/>
      <c r="QRE1" s="19"/>
      <c r="QRF1" s="19"/>
      <c r="QRG1" s="19"/>
      <c r="QRH1" s="19"/>
      <c r="QRI1" s="19"/>
      <c r="QRJ1" s="19"/>
      <c r="QRK1" s="19"/>
      <c r="QRL1" s="19"/>
      <c r="QRM1" s="19"/>
      <c r="QRN1" s="19"/>
      <c r="QRO1" s="19"/>
      <c r="QRP1" s="19"/>
      <c r="QRQ1" s="19"/>
      <c r="QRR1" s="19"/>
      <c r="QRS1" s="19"/>
      <c r="QRT1" s="19"/>
      <c r="QRU1" s="19"/>
      <c r="QRV1" s="19"/>
      <c r="QRW1" s="19"/>
      <c r="QRX1" s="19"/>
      <c r="QRY1" s="19"/>
      <c r="QRZ1" s="19"/>
      <c r="QSA1" s="19"/>
      <c r="QSB1" s="19"/>
      <c r="QSC1" s="19"/>
      <c r="QSD1" s="19"/>
      <c r="QSE1" s="19"/>
      <c r="QSF1" s="19"/>
      <c r="QSG1" s="19"/>
      <c r="QSH1" s="19"/>
      <c r="QSI1" s="19"/>
      <c r="QSJ1" s="19"/>
      <c r="QSK1" s="19"/>
      <c r="QSL1" s="19"/>
      <c r="QSM1" s="19"/>
      <c r="QSN1" s="19"/>
      <c r="QSO1" s="19"/>
      <c r="QSP1" s="19"/>
      <c r="QSQ1" s="19"/>
      <c r="QSR1" s="19"/>
      <c r="QSS1" s="19"/>
      <c r="QST1" s="19"/>
      <c r="QSU1" s="19"/>
      <c r="QSV1" s="19"/>
      <c r="QSW1" s="19"/>
      <c r="QSX1" s="19"/>
      <c r="QSY1" s="19"/>
      <c r="QSZ1" s="19"/>
      <c r="QTA1" s="19"/>
      <c r="QTB1" s="19"/>
      <c r="QTC1" s="19"/>
      <c r="QTD1" s="19"/>
      <c r="QTE1" s="19"/>
      <c r="QTF1" s="19"/>
      <c r="QTG1" s="19"/>
      <c r="QTH1" s="19"/>
      <c r="QTI1" s="19"/>
      <c r="QTJ1" s="19"/>
      <c r="QTK1" s="19"/>
      <c r="QTL1" s="19"/>
      <c r="QTM1" s="19"/>
      <c r="QTN1" s="19"/>
      <c r="QTO1" s="19"/>
      <c r="QTP1" s="19"/>
      <c r="QTQ1" s="19"/>
      <c r="QTR1" s="19"/>
      <c r="QTS1" s="19"/>
      <c r="QTT1" s="19"/>
      <c r="QTU1" s="19"/>
      <c r="QTV1" s="19"/>
      <c r="QTW1" s="19"/>
      <c r="QTX1" s="19"/>
      <c r="QTY1" s="19"/>
      <c r="QTZ1" s="19"/>
      <c r="QUA1" s="19"/>
      <c r="QUB1" s="19"/>
      <c r="QUC1" s="19"/>
      <c r="QUD1" s="19"/>
      <c r="QUE1" s="19"/>
      <c r="QUF1" s="19"/>
      <c r="QUG1" s="19"/>
      <c r="QUH1" s="19"/>
      <c r="QUI1" s="19"/>
      <c r="QUJ1" s="19"/>
      <c r="QUK1" s="19"/>
      <c r="QUL1" s="19"/>
      <c r="QUM1" s="19"/>
      <c r="QUN1" s="19"/>
      <c r="QUO1" s="19"/>
      <c r="QUP1" s="19"/>
      <c r="QUQ1" s="19"/>
      <c r="QUR1" s="19"/>
      <c r="QUS1" s="19"/>
      <c r="QUT1" s="19"/>
      <c r="QUU1" s="19"/>
      <c r="QUV1" s="19"/>
      <c r="QUW1" s="19"/>
      <c r="QUX1" s="19"/>
      <c r="QUY1" s="19"/>
      <c r="QUZ1" s="19"/>
      <c r="QVA1" s="19"/>
      <c r="QVB1" s="19"/>
      <c r="QVC1" s="19"/>
      <c r="QVD1" s="19"/>
      <c r="QVE1" s="19"/>
      <c r="QVF1" s="19"/>
      <c r="QVG1" s="19"/>
      <c r="QVH1" s="19"/>
      <c r="QVI1" s="19"/>
      <c r="QVJ1" s="19"/>
      <c r="QVK1" s="19"/>
      <c r="QVL1" s="19"/>
      <c r="QVM1" s="19"/>
      <c r="QVN1" s="19"/>
      <c r="QVO1" s="19"/>
      <c r="QVP1" s="19"/>
      <c r="QVQ1" s="19"/>
      <c r="QVR1" s="19"/>
      <c r="QVS1" s="19"/>
      <c r="QVT1" s="19"/>
      <c r="QVU1" s="19"/>
      <c r="QVV1" s="19"/>
      <c r="QVW1" s="19"/>
      <c r="QVX1" s="19"/>
      <c r="QVY1" s="19"/>
      <c r="QVZ1" s="19"/>
      <c r="QWA1" s="19"/>
      <c r="QWB1" s="19"/>
      <c r="QWC1" s="19"/>
      <c r="QWD1" s="19"/>
      <c r="QWE1" s="19"/>
      <c r="QWF1" s="19"/>
      <c r="QWG1" s="19"/>
      <c r="QWH1" s="19"/>
      <c r="QWI1" s="19"/>
      <c r="QWJ1" s="19"/>
      <c r="QWK1" s="19"/>
      <c r="QWL1" s="19"/>
      <c r="QWM1" s="19"/>
      <c r="QWN1" s="19"/>
      <c r="QWO1" s="19"/>
      <c r="QWP1" s="19"/>
      <c r="QWQ1" s="19"/>
      <c r="QWR1" s="19"/>
      <c r="QWS1" s="19"/>
      <c r="QWT1" s="19"/>
      <c r="QWU1" s="19"/>
      <c r="QWV1" s="19"/>
      <c r="QWW1" s="19"/>
      <c r="QWX1" s="19"/>
      <c r="QWY1" s="19"/>
      <c r="QWZ1" s="19"/>
      <c r="QXA1" s="19"/>
      <c r="QXB1" s="19"/>
      <c r="QXC1" s="19"/>
      <c r="QXD1" s="19"/>
      <c r="QXE1" s="19"/>
      <c r="QXF1" s="19"/>
      <c r="QXG1" s="19"/>
      <c r="QXH1" s="19"/>
      <c r="QXI1" s="19"/>
      <c r="QXJ1" s="19"/>
      <c r="QXK1" s="19"/>
      <c r="QXL1" s="19"/>
      <c r="QXM1" s="19"/>
      <c r="QXN1" s="19"/>
      <c r="QXO1" s="19"/>
      <c r="QXP1" s="19"/>
      <c r="QXQ1" s="19"/>
      <c r="QXR1" s="19"/>
      <c r="QXS1" s="19"/>
      <c r="QXT1" s="19"/>
      <c r="QXU1" s="19"/>
      <c r="QXV1" s="19"/>
      <c r="QXW1" s="19"/>
      <c r="QXX1" s="19"/>
      <c r="QXY1" s="19"/>
      <c r="QXZ1" s="19"/>
      <c r="QYA1" s="19"/>
      <c r="QYB1" s="19"/>
      <c r="QYC1" s="19"/>
      <c r="QYD1" s="19"/>
      <c r="QYE1" s="19"/>
      <c r="QYF1" s="19"/>
      <c r="QYG1" s="19"/>
      <c r="QYH1" s="19"/>
      <c r="QYI1" s="19"/>
      <c r="QYJ1" s="19"/>
      <c r="QYK1" s="19"/>
      <c r="QYL1" s="19"/>
      <c r="QYM1" s="19"/>
      <c r="QYN1" s="19"/>
      <c r="QYO1" s="19"/>
      <c r="QYP1" s="19"/>
      <c r="QYQ1" s="19"/>
      <c r="QYR1" s="19"/>
      <c r="QYS1" s="19"/>
      <c r="QYT1" s="19"/>
      <c r="QYU1" s="19"/>
      <c r="QYV1" s="19"/>
      <c r="QYW1" s="19"/>
      <c r="QYX1" s="19"/>
      <c r="QYY1" s="19"/>
      <c r="QYZ1" s="19"/>
      <c r="QZA1" s="19"/>
      <c r="QZB1" s="19"/>
      <c r="QZC1" s="19"/>
      <c r="QZD1" s="19"/>
      <c r="QZE1" s="19"/>
      <c r="QZF1" s="19"/>
      <c r="QZG1" s="19"/>
      <c r="QZH1" s="19"/>
      <c r="QZI1" s="19"/>
      <c r="QZJ1" s="19"/>
      <c r="QZK1" s="19"/>
      <c r="QZL1" s="19"/>
      <c r="QZM1" s="19"/>
      <c r="QZN1" s="19"/>
      <c r="QZO1" s="19"/>
      <c r="QZP1" s="19"/>
      <c r="QZQ1" s="19"/>
      <c r="QZR1" s="19"/>
      <c r="QZS1" s="19"/>
      <c r="QZT1" s="19"/>
      <c r="QZU1" s="19"/>
      <c r="QZV1" s="19"/>
      <c r="QZW1" s="19"/>
      <c r="QZX1" s="19"/>
      <c r="QZY1" s="19"/>
      <c r="QZZ1" s="19"/>
      <c r="RAA1" s="19"/>
      <c r="RAB1" s="19"/>
      <c r="RAC1" s="19"/>
      <c r="RAD1" s="19"/>
      <c r="RAE1" s="19"/>
      <c r="RAF1" s="19"/>
      <c r="RAG1" s="19"/>
      <c r="RAH1" s="19"/>
      <c r="RAI1" s="19"/>
      <c r="RAJ1" s="19"/>
      <c r="RAK1" s="19"/>
      <c r="RAL1" s="19"/>
      <c r="RAM1" s="19"/>
      <c r="RAN1" s="19"/>
      <c r="RAO1" s="19"/>
      <c r="RAP1" s="19"/>
      <c r="RAQ1" s="19"/>
      <c r="RAR1" s="19"/>
      <c r="RAS1" s="19"/>
      <c r="RAT1" s="19"/>
      <c r="RAU1" s="19"/>
      <c r="RAV1" s="19"/>
      <c r="RAW1" s="19"/>
      <c r="RAX1" s="19"/>
      <c r="RAY1" s="19"/>
      <c r="RAZ1" s="19"/>
      <c r="RBA1" s="19"/>
      <c r="RBB1" s="19"/>
      <c r="RBC1" s="19"/>
      <c r="RBD1" s="19"/>
      <c r="RBE1" s="19"/>
      <c r="RBF1" s="19"/>
      <c r="RBG1" s="19"/>
      <c r="RBH1" s="19"/>
      <c r="RBI1" s="19"/>
      <c r="RBJ1" s="19"/>
      <c r="RBK1" s="19"/>
      <c r="RBL1" s="19"/>
      <c r="RBM1" s="19"/>
      <c r="RBN1" s="19"/>
      <c r="RBO1" s="19"/>
      <c r="RBP1" s="19"/>
      <c r="RBQ1" s="19"/>
      <c r="RBR1" s="19"/>
      <c r="RBS1" s="19"/>
      <c r="RBT1" s="19"/>
      <c r="RBU1" s="19"/>
      <c r="RBV1" s="19"/>
      <c r="RBW1" s="19"/>
      <c r="RBX1" s="19"/>
      <c r="RBY1" s="19"/>
      <c r="RBZ1" s="19"/>
      <c r="RCA1" s="19"/>
      <c r="RCB1" s="19"/>
      <c r="RCC1" s="19"/>
      <c r="RCD1" s="19"/>
      <c r="RCE1" s="19"/>
      <c r="RCF1" s="19"/>
      <c r="RCG1" s="19"/>
      <c r="RCH1" s="19"/>
      <c r="RCI1" s="19"/>
      <c r="RCJ1" s="19"/>
      <c r="RCK1" s="19"/>
      <c r="RCL1" s="19"/>
      <c r="RCM1" s="19"/>
      <c r="RCN1" s="19"/>
      <c r="RCO1" s="19"/>
      <c r="RCP1" s="19"/>
      <c r="RCQ1" s="19"/>
      <c r="RCR1" s="19"/>
      <c r="RCS1" s="19"/>
      <c r="RCT1" s="19"/>
      <c r="RCU1" s="19"/>
      <c r="RCV1" s="19"/>
      <c r="RCW1" s="19"/>
      <c r="RCX1" s="19"/>
      <c r="RCY1" s="19"/>
      <c r="RCZ1" s="19"/>
      <c r="RDA1" s="19"/>
      <c r="RDB1" s="19"/>
      <c r="RDC1" s="19"/>
      <c r="RDD1" s="19"/>
      <c r="RDE1" s="19"/>
      <c r="RDF1" s="19"/>
      <c r="RDG1" s="19"/>
      <c r="RDH1" s="19"/>
      <c r="RDI1" s="19"/>
      <c r="RDJ1" s="19"/>
      <c r="RDK1" s="19"/>
      <c r="RDL1" s="19"/>
      <c r="RDM1" s="19"/>
      <c r="RDN1" s="19"/>
      <c r="RDO1" s="19"/>
      <c r="RDP1" s="19"/>
      <c r="RDQ1" s="19"/>
      <c r="RDR1" s="19"/>
      <c r="RDS1" s="19"/>
      <c r="RDT1" s="19"/>
      <c r="RDU1" s="19"/>
      <c r="RDV1" s="19"/>
      <c r="RDW1" s="19"/>
      <c r="RDX1" s="19"/>
      <c r="RDY1" s="19"/>
      <c r="RDZ1" s="19"/>
      <c r="REA1" s="19"/>
      <c r="REB1" s="19"/>
      <c r="REC1" s="19"/>
      <c r="RED1" s="19"/>
      <c r="REE1" s="19"/>
      <c r="REF1" s="19"/>
      <c r="REG1" s="19"/>
      <c r="REH1" s="19"/>
      <c r="REI1" s="19"/>
      <c r="REJ1" s="19"/>
      <c r="REK1" s="19"/>
      <c r="REL1" s="19"/>
      <c r="REM1" s="19"/>
      <c r="REN1" s="19"/>
      <c r="REO1" s="19"/>
      <c r="REP1" s="19"/>
      <c r="REQ1" s="19"/>
      <c r="RER1" s="19"/>
      <c r="RES1" s="19"/>
      <c r="RET1" s="19"/>
      <c r="REU1" s="19"/>
      <c r="REV1" s="19"/>
      <c r="REW1" s="19"/>
      <c r="REX1" s="19"/>
      <c r="REY1" s="19"/>
      <c r="REZ1" s="19"/>
      <c r="RFA1" s="19"/>
      <c r="RFB1" s="19"/>
      <c r="RFC1" s="19"/>
      <c r="RFD1" s="19"/>
      <c r="RFE1" s="19"/>
      <c r="RFF1" s="19"/>
      <c r="RFG1" s="19"/>
      <c r="RFH1" s="19"/>
      <c r="RFI1" s="19"/>
      <c r="RFJ1" s="19"/>
      <c r="RFK1" s="19"/>
      <c r="RFL1" s="19"/>
      <c r="RFM1" s="19"/>
      <c r="RFN1" s="19"/>
      <c r="RFO1" s="19"/>
      <c r="RFP1" s="19"/>
      <c r="RFQ1" s="19"/>
      <c r="RFR1" s="19"/>
      <c r="RFS1" s="19"/>
      <c r="RFT1" s="19"/>
      <c r="RFU1" s="19"/>
      <c r="RFV1" s="19"/>
      <c r="RFW1" s="19"/>
      <c r="RFX1" s="19"/>
      <c r="RFY1" s="19"/>
      <c r="RFZ1" s="19"/>
      <c r="RGA1" s="19"/>
      <c r="RGB1" s="19"/>
      <c r="RGC1" s="19"/>
      <c r="RGD1" s="19"/>
      <c r="RGE1" s="19"/>
      <c r="RGF1" s="19"/>
      <c r="RGG1" s="19"/>
      <c r="RGH1" s="19"/>
      <c r="RGI1" s="19"/>
      <c r="RGJ1" s="19"/>
      <c r="RGK1" s="19"/>
      <c r="RGL1" s="19"/>
      <c r="RGM1" s="19"/>
      <c r="RGN1" s="19"/>
      <c r="RGO1" s="19"/>
      <c r="RGP1" s="19"/>
      <c r="RGQ1" s="19"/>
      <c r="RGR1" s="19"/>
      <c r="RGS1" s="19"/>
      <c r="RGT1" s="19"/>
      <c r="RGU1" s="19"/>
      <c r="RGV1" s="19"/>
      <c r="RGW1" s="19"/>
      <c r="RGX1" s="19"/>
      <c r="RGY1" s="19"/>
      <c r="RGZ1" s="19"/>
      <c r="RHA1" s="19"/>
      <c r="RHB1" s="19"/>
      <c r="RHC1" s="19"/>
      <c r="RHD1" s="19"/>
      <c r="RHE1" s="19"/>
      <c r="RHF1" s="19"/>
      <c r="RHG1" s="19"/>
      <c r="RHH1" s="19"/>
      <c r="RHI1" s="19"/>
      <c r="RHJ1" s="19"/>
      <c r="RHK1" s="19"/>
      <c r="RHL1" s="19"/>
      <c r="RHM1" s="19"/>
      <c r="RHN1" s="19"/>
      <c r="RHO1" s="19"/>
      <c r="RHP1" s="19"/>
      <c r="RHQ1" s="19"/>
      <c r="RHR1" s="19"/>
      <c r="RHS1" s="19"/>
      <c r="RHT1" s="19"/>
      <c r="RHU1" s="19"/>
      <c r="RHV1" s="19"/>
      <c r="RHW1" s="19"/>
      <c r="RHX1" s="19"/>
      <c r="RHY1" s="19"/>
      <c r="RHZ1" s="19"/>
      <c r="RIA1" s="19"/>
      <c r="RIB1" s="19"/>
      <c r="RIC1" s="19"/>
      <c r="RID1" s="19"/>
      <c r="RIE1" s="19"/>
      <c r="RIF1" s="19"/>
      <c r="RIG1" s="19"/>
      <c r="RIH1" s="19"/>
      <c r="RII1" s="19"/>
      <c r="RIJ1" s="19"/>
      <c r="RIK1" s="19"/>
      <c r="RIL1" s="19"/>
      <c r="RIM1" s="19"/>
      <c r="RIN1" s="19"/>
      <c r="RIO1" s="19"/>
      <c r="RIP1" s="19"/>
      <c r="RIQ1" s="19"/>
      <c r="RIR1" s="19"/>
      <c r="RIS1" s="19"/>
      <c r="RIT1" s="19"/>
      <c r="RIU1" s="19"/>
      <c r="RIV1" s="19"/>
      <c r="RIW1" s="19"/>
      <c r="RIX1" s="19"/>
      <c r="RIY1" s="19"/>
      <c r="RIZ1" s="19"/>
      <c r="RJA1" s="19"/>
      <c r="RJB1" s="19"/>
      <c r="RJC1" s="19"/>
      <c r="RJD1" s="19"/>
      <c r="RJE1" s="19"/>
      <c r="RJF1" s="19"/>
      <c r="RJG1" s="19"/>
      <c r="RJH1" s="19"/>
      <c r="RJI1" s="19"/>
      <c r="RJJ1" s="19"/>
      <c r="RJK1" s="19"/>
      <c r="RJL1" s="19"/>
      <c r="RJM1" s="19"/>
      <c r="RJN1" s="19"/>
      <c r="RJO1" s="19"/>
      <c r="RJP1" s="19"/>
      <c r="RJQ1" s="19"/>
      <c r="RJR1" s="19"/>
      <c r="RJS1" s="19"/>
      <c r="RJT1" s="19"/>
      <c r="RJU1" s="19"/>
      <c r="RJV1" s="19"/>
      <c r="RJW1" s="19"/>
      <c r="RJX1" s="19"/>
      <c r="RJY1" s="19"/>
      <c r="RJZ1" s="19"/>
      <c r="RKA1" s="19"/>
      <c r="RKB1" s="19"/>
      <c r="RKC1" s="19"/>
      <c r="RKD1" s="19"/>
      <c r="RKE1" s="19"/>
      <c r="RKF1" s="19"/>
      <c r="RKG1" s="19"/>
      <c r="RKH1" s="19"/>
      <c r="RKI1" s="19"/>
      <c r="RKJ1" s="19"/>
      <c r="RKK1" s="19"/>
      <c r="RKL1" s="19"/>
      <c r="RKM1" s="19"/>
      <c r="RKN1" s="19"/>
      <c r="RKO1" s="19"/>
      <c r="RKP1" s="19"/>
      <c r="RKQ1" s="19"/>
      <c r="RKR1" s="19"/>
      <c r="RKS1" s="19"/>
      <c r="RKT1" s="19"/>
      <c r="RKU1" s="19"/>
      <c r="RKV1" s="19"/>
      <c r="RKW1" s="19"/>
      <c r="RKX1" s="19"/>
      <c r="RKY1" s="19"/>
      <c r="RKZ1" s="19"/>
      <c r="RLA1" s="19"/>
      <c r="RLB1" s="19"/>
      <c r="RLC1" s="19"/>
      <c r="RLD1" s="19"/>
      <c r="RLE1" s="19"/>
      <c r="RLF1" s="19"/>
      <c r="RLG1" s="19"/>
      <c r="RLH1" s="19"/>
      <c r="RLI1" s="19"/>
      <c r="RLJ1" s="19"/>
      <c r="RLK1" s="19"/>
      <c r="RLL1" s="19"/>
      <c r="RLM1" s="19"/>
      <c r="RLN1" s="19"/>
      <c r="RLO1" s="19"/>
      <c r="RLP1" s="19"/>
      <c r="RLQ1" s="19"/>
      <c r="RLR1" s="19"/>
      <c r="RLS1" s="19"/>
      <c r="RLT1" s="19"/>
      <c r="RLU1" s="19"/>
      <c r="RLV1" s="19"/>
      <c r="RLW1" s="19"/>
      <c r="RLX1" s="19"/>
      <c r="RLY1" s="19"/>
      <c r="RLZ1" s="19"/>
      <c r="RMA1" s="19"/>
      <c r="RMB1" s="19"/>
      <c r="RMC1" s="19"/>
      <c r="RMD1" s="19"/>
      <c r="RME1" s="19"/>
      <c r="RMF1" s="19"/>
      <c r="RMG1" s="19"/>
      <c r="RMH1" s="19"/>
      <c r="RMI1" s="19"/>
      <c r="RMJ1" s="19"/>
      <c r="RMK1" s="19"/>
      <c r="RML1" s="19"/>
      <c r="RMM1" s="19"/>
      <c r="RMN1" s="19"/>
      <c r="RMO1" s="19"/>
      <c r="RMP1" s="19"/>
      <c r="RMQ1" s="19"/>
      <c r="RMR1" s="19"/>
      <c r="RMS1" s="19"/>
      <c r="RMT1" s="19"/>
      <c r="RMU1" s="19"/>
      <c r="RMV1" s="19"/>
      <c r="RMW1" s="19"/>
      <c r="RMX1" s="19"/>
      <c r="RMY1" s="19"/>
      <c r="RMZ1" s="19"/>
      <c r="RNA1" s="19"/>
      <c r="RNB1" s="19"/>
      <c r="RNC1" s="19"/>
      <c r="RND1" s="19"/>
      <c r="RNE1" s="19"/>
      <c r="RNF1" s="19"/>
      <c r="RNG1" s="19"/>
      <c r="RNH1" s="19"/>
      <c r="RNI1" s="19"/>
      <c r="RNJ1" s="19"/>
      <c r="RNK1" s="19"/>
      <c r="RNL1" s="19"/>
      <c r="RNM1" s="19"/>
      <c r="RNN1" s="19"/>
      <c r="RNO1" s="19"/>
      <c r="RNP1" s="19"/>
      <c r="RNQ1" s="19"/>
      <c r="RNR1" s="19"/>
      <c r="RNS1" s="19"/>
      <c r="RNT1" s="19"/>
      <c r="RNU1" s="19"/>
      <c r="RNV1" s="19"/>
      <c r="RNW1" s="19"/>
      <c r="RNX1" s="19"/>
      <c r="RNY1" s="19"/>
      <c r="RNZ1" s="19"/>
      <c r="ROA1" s="19"/>
      <c r="ROB1" s="19"/>
      <c r="ROC1" s="19"/>
      <c r="ROD1" s="19"/>
      <c r="ROE1" s="19"/>
      <c r="ROF1" s="19"/>
      <c r="ROG1" s="19"/>
      <c r="ROH1" s="19"/>
      <c r="ROI1" s="19"/>
      <c r="ROJ1" s="19"/>
      <c r="ROK1" s="19"/>
      <c r="ROL1" s="19"/>
      <c r="ROM1" s="19"/>
      <c r="RON1" s="19"/>
      <c r="ROO1" s="19"/>
      <c r="ROP1" s="19"/>
      <c r="ROQ1" s="19"/>
      <c r="ROR1" s="19"/>
      <c r="ROS1" s="19"/>
      <c r="ROT1" s="19"/>
      <c r="ROU1" s="19"/>
      <c r="ROV1" s="19"/>
      <c r="ROW1" s="19"/>
      <c r="ROX1" s="19"/>
      <c r="ROY1" s="19"/>
      <c r="ROZ1" s="19"/>
      <c r="RPA1" s="19"/>
      <c r="RPB1" s="19"/>
      <c r="RPC1" s="19"/>
      <c r="RPD1" s="19"/>
      <c r="RPE1" s="19"/>
      <c r="RPF1" s="19"/>
      <c r="RPG1" s="19"/>
      <c r="RPH1" s="19"/>
      <c r="RPI1" s="19"/>
      <c r="RPJ1" s="19"/>
      <c r="RPK1" s="19"/>
      <c r="RPL1" s="19"/>
      <c r="RPM1" s="19"/>
      <c r="RPN1" s="19"/>
      <c r="RPO1" s="19"/>
      <c r="RPP1" s="19"/>
      <c r="RPQ1" s="19"/>
      <c r="RPR1" s="19"/>
      <c r="RPS1" s="19"/>
      <c r="RPT1" s="19"/>
      <c r="RPU1" s="19"/>
      <c r="RPV1" s="19"/>
      <c r="RPW1" s="19"/>
      <c r="RPX1" s="19"/>
      <c r="RPY1" s="19"/>
      <c r="RPZ1" s="19"/>
      <c r="RQA1" s="19"/>
      <c r="RQB1" s="19"/>
      <c r="RQC1" s="19"/>
      <c r="RQD1" s="19"/>
      <c r="RQE1" s="19"/>
      <c r="RQF1" s="19"/>
      <c r="RQG1" s="19"/>
      <c r="RQH1" s="19"/>
      <c r="RQI1" s="19"/>
      <c r="RQJ1" s="19"/>
      <c r="RQK1" s="19"/>
      <c r="RQL1" s="19"/>
      <c r="RQM1" s="19"/>
      <c r="RQN1" s="19"/>
      <c r="RQO1" s="19"/>
      <c r="RQP1" s="19"/>
      <c r="RQQ1" s="19"/>
      <c r="RQR1" s="19"/>
      <c r="RQS1" s="19"/>
      <c r="RQT1" s="19"/>
      <c r="RQU1" s="19"/>
      <c r="RQV1" s="19"/>
      <c r="RQW1" s="19"/>
      <c r="RQX1" s="19"/>
      <c r="RQY1" s="19"/>
      <c r="RQZ1" s="19"/>
      <c r="RRA1" s="19"/>
      <c r="RRB1" s="19"/>
      <c r="RRC1" s="19"/>
      <c r="RRD1" s="19"/>
      <c r="RRE1" s="19"/>
      <c r="RRF1" s="19"/>
      <c r="RRG1" s="19"/>
      <c r="RRH1" s="19"/>
      <c r="RRI1" s="19"/>
      <c r="RRJ1" s="19"/>
      <c r="RRK1" s="19"/>
      <c r="RRL1" s="19"/>
      <c r="RRM1" s="19"/>
      <c r="RRN1" s="19"/>
      <c r="RRO1" s="19"/>
      <c r="RRP1" s="19"/>
      <c r="RRQ1" s="19"/>
      <c r="RRR1" s="19"/>
      <c r="RRS1" s="19"/>
      <c r="RRT1" s="19"/>
      <c r="RRU1" s="19"/>
      <c r="RRV1" s="19"/>
      <c r="RRW1" s="19"/>
      <c r="RRX1" s="19"/>
      <c r="RRY1" s="19"/>
      <c r="RRZ1" s="19"/>
      <c r="RSA1" s="19"/>
      <c r="RSB1" s="19"/>
      <c r="RSC1" s="19"/>
      <c r="RSD1" s="19"/>
      <c r="RSE1" s="19"/>
      <c r="RSF1" s="19"/>
      <c r="RSG1" s="19"/>
      <c r="RSH1" s="19"/>
      <c r="RSI1" s="19"/>
      <c r="RSJ1" s="19"/>
      <c r="RSK1" s="19"/>
      <c r="RSL1" s="19"/>
      <c r="RSM1" s="19"/>
      <c r="RSN1" s="19"/>
      <c r="RSO1" s="19"/>
      <c r="RSP1" s="19"/>
      <c r="RSQ1" s="19"/>
      <c r="RSR1" s="19"/>
      <c r="RSS1" s="19"/>
      <c r="RST1" s="19"/>
      <c r="RSU1" s="19"/>
      <c r="RSV1" s="19"/>
      <c r="RSW1" s="19"/>
      <c r="RSX1" s="19"/>
      <c r="RSY1" s="19"/>
      <c r="RSZ1" s="19"/>
      <c r="RTA1" s="19"/>
      <c r="RTB1" s="19"/>
      <c r="RTC1" s="19"/>
      <c r="RTD1" s="19"/>
      <c r="RTE1" s="19"/>
      <c r="RTF1" s="19"/>
      <c r="RTG1" s="19"/>
      <c r="RTH1" s="19"/>
      <c r="RTI1" s="19"/>
      <c r="RTJ1" s="19"/>
      <c r="RTK1" s="19"/>
      <c r="RTL1" s="19"/>
      <c r="RTM1" s="19"/>
      <c r="RTN1" s="19"/>
      <c r="RTO1" s="19"/>
      <c r="RTP1" s="19"/>
      <c r="RTQ1" s="19"/>
      <c r="RTR1" s="19"/>
      <c r="RTS1" s="19"/>
      <c r="RTT1" s="19"/>
      <c r="RTU1" s="19"/>
      <c r="RTV1" s="19"/>
      <c r="RTW1" s="19"/>
      <c r="RTX1" s="19"/>
      <c r="RTY1" s="19"/>
      <c r="RTZ1" s="19"/>
      <c r="RUA1" s="19"/>
      <c r="RUB1" s="19"/>
      <c r="RUC1" s="19"/>
      <c r="RUD1" s="19"/>
      <c r="RUE1" s="19"/>
      <c r="RUF1" s="19"/>
      <c r="RUG1" s="19"/>
      <c r="RUH1" s="19"/>
      <c r="RUI1" s="19"/>
      <c r="RUJ1" s="19"/>
      <c r="RUK1" s="19"/>
      <c r="RUL1" s="19"/>
      <c r="RUM1" s="19"/>
      <c r="RUN1" s="19"/>
      <c r="RUO1" s="19"/>
      <c r="RUP1" s="19"/>
      <c r="RUQ1" s="19"/>
      <c r="RUR1" s="19"/>
      <c r="RUS1" s="19"/>
      <c r="RUT1" s="19"/>
      <c r="RUU1" s="19"/>
      <c r="RUV1" s="19"/>
      <c r="RUW1" s="19"/>
      <c r="RUX1" s="19"/>
      <c r="RUY1" s="19"/>
      <c r="RUZ1" s="19"/>
      <c r="RVA1" s="19"/>
      <c r="RVB1" s="19"/>
      <c r="RVC1" s="19"/>
      <c r="RVD1" s="19"/>
      <c r="RVE1" s="19"/>
      <c r="RVF1" s="19"/>
      <c r="RVG1" s="19"/>
      <c r="RVH1" s="19"/>
      <c r="RVI1" s="19"/>
      <c r="RVJ1" s="19"/>
      <c r="RVK1" s="19"/>
      <c r="RVL1" s="19"/>
      <c r="RVM1" s="19"/>
      <c r="RVN1" s="19"/>
      <c r="RVO1" s="19"/>
      <c r="RVP1" s="19"/>
      <c r="RVQ1" s="19"/>
      <c r="RVR1" s="19"/>
      <c r="RVS1" s="19"/>
      <c r="RVT1" s="19"/>
      <c r="RVU1" s="19"/>
      <c r="RVV1" s="19"/>
      <c r="RVW1" s="19"/>
      <c r="RVX1" s="19"/>
      <c r="RVY1" s="19"/>
      <c r="RVZ1" s="19"/>
      <c r="RWA1" s="19"/>
      <c r="RWB1" s="19"/>
      <c r="RWC1" s="19"/>
      <c r="RWD1" s="19"/>
      <c r="RWE1" s="19"/>
      <c r="RWF1" s="19"/>
      <c r="RWG1" s="19"/>
      <c r="RWH1" s="19"/>
      <c r="RWI1" s="19"/>
      <c r="RWJ1" s="19"/>
      <c r="RWK1" s="19"/>
      <c r="RWL1" s="19"/>
      <c r="RWM1" s="19"/>
      <c r="RWN1" s="19"/>
      <c r="RWO1" s="19"/>
      <c r="RWP1" s="19"/>
      <c r="RWQ1" s="19"/>
      <c r="RWR1" s="19"/>
      <c r="RWS1" s="19"/>
      <c r="RWT1" s="19"/>
      <c r="RWU1" s="19"/>
      <c r="RWV1" s="19"/>
      <c r="RWW1" s="19"/>
      <c r="RWX1" s="19"/>
      <c r="RWY1" s="19"/>
      <c r="RWZ1" s="19"/>
      <c r="RXA1" s="19"/>
      <c r="RXB1" s="19"/>
      <c r="RXC1" s="19"/>
      <c r="RXD1" s="19"/>
      <c r="RXE1" s="19"/>
      <c r="RXF1" s="19"/>
      <c r="RXG1" s="19"/>
      <c r="RXH1" s="19"/>
      <c r="RXI1" s="19"/>
      <c r="RXJ1" s="19"/>
      <c r="RXK1" s="19"/>
      <c r="RXL1" s="19"/>
      <c r="RXM1" s="19"/>
      <c r="RXN1" s="19"/>
      <c r="RXO1" s="19"/>
      <c r="RXP1" s="19"/>
      <c r="RXQ1" s="19"/>
      <c r="RXR1" s="19"/>
      <c r="RXS1" s="19"/>
      <c r="RXT1" s="19"/>
      <c r="RXU1" s="19"/>
      <c r="RXV1" s="19"/>
      <c r="RXW1" s="19"/>
      <c r="RXX1" s="19"/>
      <c r="RXY1" s="19"/>
      <c r="RXZ1" s="19"/>
      <c r="RYA1" s="19"/>
      <c r="RYB1" s="19"/>
      <c r="RYC1" s="19"/>
      <c r="RYD1" s="19"/>
      <c r="RYE1" s="19"/>
      <c r="RYF1" s="19"/>
      <c r="RYG1" s="19"/>
      <c r="RYH1" s="19"/>
      <c r="RYI1" s="19"/>
      <c r="RYJ1" s="19"/>
      <c r="RYK1" s="19"/>
      <c r="RYL1" s="19"/>
      <c r="RYM1" s="19"/>
      <c r="RYN1" s="19"/>
      <c r="RYO1" s="19"/>
      <c r="RYP1" s="19"/>
      <c r="RYQ1" s="19"/>
      <c r="RYR1" s="19"/>
      <c r="RYS1" s="19"/>
      <c r="RYT1" s="19"/>
      <c r="RYU1" s="19"/>
      <c r="RYV1" s="19"/>
      <c r="RYW1" s="19"/>
      <c r="RYX1" s="19"/>
      <c r="RYY1" s="19"/>
      <c r="RYZ1" s="19"/>
      <c r="RZA1" s="19"/>
      <c r="RZB1" s="19"/>
      <c r="RZC1" s="19"/>
      <c r="RZD1" s="19"/>
      <c r="RZE1" s="19"/>
      <c r="RZF1" s="19"/>
      <c r="RZG1" s="19"/>
      <c r="RZH1" s="19"/>
      <c r="RZI1" s="19"/>
      <c r="RZJ1" s="19"/>
      <c r="RZK1" s="19"/>
      <c r="RZL1" s="19"/>
      <c r="RZM1" s="19"/>
      <c r="RZN1" s="19"/>
      <c r="RZO1" s="19"/>
      <c r="RZP1" s="19"/>
      <c r="RZQ1" s="19"/>
      <c r="RZR1" s="19"/>
      <c r="RZS1" s="19"/>
      <c r="RZT1" s="19"/>
      <c r="RZU1" s="19"/>
      <c r="RZV1" s="19"/>
      <c r="RZW1" s="19"/>
      <c r="RZX1" s="19"/>
      <c r="RZY1" s="19"/>
      <c r="RZZ1" s="19"/>
      <c r="SAA1" s="19"/>
      <c r="SAB1" s="19"/>
      <c r="SAC1" s="19"/>
      <c r="SAD1" s="19"/>
      <c r="SAE1" s="19"/>
      <c r="SAF1" s="19"/>
      <c r="SAG1" s="19"/>
      <c r="SAH1" s="19"/>
      <c r="SAI1" s="19"/>
      <c r="SAJ1" s="19"/>
      <c r="SAK1" s="19"/>
      <c r="SAL1" s="19"/>
      <c r="SAM1" s="19"/>
      <c r="SAN1" s="19"/>
      <c r="SAO1" s="19"/>
      <c r="SAP1" s="19"/>
      <c r="SAQ1" s="19"/>
      <c r="SAR1" s="19"/>
      <c r="SAS1" s="19"/>
      <c r="SAT1" s="19"/>
      <c r="SAU1" s="19"/>
      <c r="SAV1" s="19"/>
      <c r="SAW1" s="19"/>
      <c r="SAX1" s="19"/>
      <c r="SAY1" s="19"/>
      <c r="SAZ1" s="19"/>
      <c r="SBA1" s="19"/>
      <c r="SBB1" s="19"/>
      <c r="SBC1" s="19"/>
      <c r="SBD1" s="19"/>
      <c r="SBE1" s="19"/>
      <c r="SBF1" s="19"/>
      <c r="SBG1" s="19"/>
      <c r="SBH1" s="19"/>
      <c r="SBI1" s="19"/>
      <c r="SBJ1" s="19"/>
      <c r="SBK1" s="19"/>
      <c r="SBL1" s="19"/>
      <c r="SBM1" s="19"/>
      <c r="SBN1" s="19"/>
      <c r="SBO1" s="19"/>
      <c r="SBP1" s="19"/>
      <c r="SBQ1" s="19"/>
      <c r="SBR1" s="19"/>
      <c r="SBS1" s="19"/>
      <c r="SBT1" s="19"/>
      <c r="SBU1" s="19"/>
      <c r="SBV1" s="19"/>
      <c r="SBW1" s="19"/>
      <c r="SBX1" s="19"/>
      <c r="SBY1" s="19"/>
      <c r="SBZ1" s="19"/>
      <c r="SCA1" s="19"/>
      <c r="SCB1" s="19"/>
      <c r="SCC1" s="19"/>
      <c r="SCD1" s="19"/>
      <c r="SCE1" s="19"/>
      <c r="SCF1" s="19"/>
      <c r="SCG1" s="19"/>
      <c r="SCH1" s="19"/>
      <c r="SCI1" s="19"/>
      <c r="SCJ1" s="19"/>
      <c r="SCK1" s="19"/>
      <c r="SCL1" s="19"/>
      <c r="SCM1" s="19"/>
      <c r="SCN1" s="19"/>
      <c r="SCO1" s="19"/>
      <c r="SCP1" s="19"/>
      <c r="SCQ1" s="19"/>
      <c r="SCR1" s="19"/>
      <c r="SCS1" s="19"/>
      <c r="SCT1" s="19"/>
      <c r="SCU1" s="19"/>
      <c r="SCV1" s="19"/>
      <c r="SCW1" s="19"/>
      <c r="SCX1" s="19"/>
      <c r="SCY1" s="19"/>
      <c r="SCZ1" s="19"/>
      <c r="SDA1" s="19"/>
      <c r="SDB1" s="19"/>
      <c r="SDC1" s="19"/>
      <c r="SDD1" s="19"/>
      <c r="SDE1" s="19"/>
      <c r="SDF1" s="19"/>
      <c r="SDG1" s="19"/>
      <c r="SDH1" s="19"/>
      <c r="SDI1" s="19"/>
      <c r="SDJ1" s="19"/>
      <c r="SDK1" s="19"/>
      <c r="SDL1" s="19"/>
      <c r="SDM1" s="19"/>
      <c r="SDN1" s="19"/>
      <c r="SDO1" s="19"/>
      <c r="SDP1" s="19"/>
      <c r="SDQ1" s="19"/>
      <c r="SDR1" s="19"/>
      <c r="SDS1" s="19"/>
      <c r="SDT1" s="19"/>
      <c r="SDU1" s="19"/>
      <c r="SDV1" s="19"/>
      <c r="SDW1" s="19"/>
      <c r="SDX1" s="19"/>
      <c r="SDY1" s="19"/>
      <c r="SDZ1" s="19"/>
      <c r="SEA1" s="19"/>
      <c r="SEB1" s="19"/>
      <c r="SEC1" s="19"/>
      <c r="SED1" s="19"/>
      <c r="SEE1" s="19"/>
      <c r="SEF1" s="19"/>
      <c r="SEG1" s="19"/>
      <c r="SEH1" s="19"/>
      <c r="SEI1" s="19"/>
      <c r="SEJ1" s="19"/>
      <c r="SEK1" s="19"/>
      <c r="SEL1" s="19"/>
      <c r="SEM1" s="19"/>
      <c r="SEN1" s="19"/>
      <c r="SEO1" s="19"/>
      <c r="SEP1" s="19"/>
      <c r="SEQ1" s="19"/>
      <c r="SER1" s="19"/>
      <c r="SES1" s="19"/>
      <c r="SET1" s="19"/>
      <c r="SEU1" s="19"/>
      <c r="SEV1" s="19"/>
      <c r="SEW1" s="19"/>
      <c r="SEX1" s="19"/>
      <c r="SEY1" s="19"/>
      <c r="SEZ1" s="19"/>
      <c r="SFA1" s="19"/>
      <c r="SFB1" s="19"/>
      <c r="SFC1" s="19"/>
      <c r="SFD1" s="19"/>
      <c r="SFE1" s="19"/>
      <c r="SFF1" s="19"/>
      <c r="SFG1" s="19"/>
      <c r="SFH1" s="19"/>
      <c r="SFI1" s="19"/>
      <c r="SFJ1" s="19"/>
      <c r="SFK1" s="19"/>
      <c r="SFL1" s="19"/>
      <c r="SFM1" s="19"/>
      <c r="SFN1" s="19"/>
      <c r="SFO1" s="19"/>
      <c r="SFP1" s="19"/>
      <c r="SFQ1" s="19"/>
      <c r="SFR1" s="19"/>
      <c r="SFS1" s="19"/>
      <c r="SFT1" s="19"/>
      <c r="SFU1" s="19"/>
      <c r="SFV1" s="19"/>
      <c r="SFW1" s="19"/>
      <c r="SFX1" s="19"/>
      <c r="SFY1" s="19"/>
      <c r="SFZ1" s="19"/>
      <c r="SGA1" s="19"/>
      <c r="SGB1" s="19"/>
      <c r="SGC1" s="19"/>
      <c r="SGD1" s="19"/>
      <c r="SGE1" s="19"/>
      <c r="SGF1" s="19"/>
      <c r="SGG1" s="19"/>
      <c r="SGH1" s="19"/>
      <c r="SGI1" s="19"/>
      <c r="SGJ1" s="19"/>
      <c r="SGK1" s="19"/>
      <c r="SGL1" s="19"/>
      <c r="SGM1" s="19"/>
      <c r="SGN1" s="19"/>
      <c r="SGO1" s="19"/>
      <c r="SGP1" s="19"/>
      <c r="SGQ1" s="19"/>
      <c r="SGR1" s="19"/>
      <c r="SGS1" s="19"/>
      <c r="SGT1" s="19"/>
      <c r="SGU1" s="19"/>
      <c r="SGV1" s="19"/>
      <c r="SGW1" s="19"/>
      <c r="SGX1" s="19"/>
      <c r="SGY1" s="19"/>
      <c r="SGZ1" s="19"/>
      <c r="SHA1" s="19"/>
      <c r="SHB1" s="19"/>
      <c r="SHC1" s="19"/>
      <c r="SHD1" s="19"/>
      <c r="SHE1" s="19"/>
      <c r="SHF1" s="19"/>
      <c r="SHG1" s="19"/>
      <c r="SHH1" s="19"/>
      <c r="SHI1" s="19"/>
      <c r="SHJ1" s="19"/>
      <c r="SHK1" s="19"/>
      <c r="SHL1" s="19"/>
      <c r="SHM1" s="19"/>
      <c r="SHN1" s="19"/>
      <c r="SHO1" s="19"/>
      <c r="SHP1" s="19"/>
      <c r="SHQ1" s="19"/>
      <c r="SHR1" s="19"/>
      <c r="SHS1" s="19"/>
      <c r="SHT1" s="19"/>
      <c r="SHU1" s="19"/>
      <c r="SHV1" s="19"/>
      <c r="SHW1" s="19"/>
      <c r="SHX1" s="19"/>
      <c r="SHY1" s="19"/>
      <c r="SHZ1" s="19"/>
      <c r="SIA1" s="19"/>
      <c r="SIB1" s="19"/>
      <c r="SIC1" s="19"/>
      <c r="SID1" s="19"/>
      <c r="SIE1" s="19"/>
      <c r="SIF1" s="19"/>
      <c r="SIG1" s="19"/>
      <c r="SIH1" s="19"/>
      <c r="SII1" s="19"/>
      <c r="SIJ1" s="19"/>
      <c r="SIK1" s="19"/>
      <c r="SIL1" s="19"/>
      <c r="SIM1" s="19"/>
      <c r="SIN1" s="19"/>
      <c r="SIO1" s="19"/>
      <c r="SIP1" s="19"/>
      <c r="SIQ1" s="19"/>
      <c r="SIR1" s="19"/>
      <c r="SIS1" s="19"/>
      <c r="SIT1" s="19"/>
      <c r="SIU1" s="19"/>
      <c r="SIV1" s="19"/>
      <c r="SIW1" s="19"/>
      <c r="SIX1" s="19"/>
      <c r="SIY1" s="19"/>
      <c r="SIZ1" s="19"/>
      <c r="SJA1" s="19"/>
      <c r="SJB1" s="19"/>
      <c r="SJC1" s="19"/>
      <c r="SJD1" s="19"/>
      <c r="SJE1" s="19"/>
      <c r="SJF1" s="19"/>
      <c r="SJG1" s="19"/>
      <c r="SJH1" s="19"/>
      <c r="SJI1" s="19"/>
      <c r="SJJ1" s="19"/>
      <c r="SJK1" s="19"/>
      <c r="SJL1" s="19"/>
      <c r="SJM1" s="19"/>
      <c r="SJN1" s="19"/>
      <c r="SJO1" s="19"/>
      <c r="SJP1" s="19"/>
      <c r="SJQ1" s="19"/>
      <c r="SJR1" s="19"/>
      <c r="SJS1" s="19"/>
      <c r="SJT1" s="19"/>
      <c r="SJU1" s="19"/>
      <c r="SJV1" s="19"/>
      <c r="SJW1" s="19"/>
      <c r="SJX1" s="19"/>
      <c r="SJY1" s="19"/>
      <c r="SJZ1" s="19"/>
      <c r="SKA1" s="19"/>
      <c r="SKB1" s="19"/>
      <c r="SKC1" s="19"/>
      <c r="SKD1" s="19"/>
      <c r="SKE1" s="19"/>
      <c r="SKF1" s="19"/>
      <c r="SKG1" s="19"/>
      <c r="SKH1" s="19"/>
      <c r="SKI1" s="19"/>
      <c r="SKJ1" s="19"/>
      <c r="SKK1" s="19"/>
      <c r="SKL1" s="19"/>
      <c r="SKM1" s="19"/>
      <c r="SKN1" s="19"/>
      <c r="SKO1" s="19"/>
      <c r="SKP1" s="19"/>
      <c r="SKQ1" s="19"/>
      <c r="SKR1" s="19"/>
      <c r="SKS1" s="19"/>
      <c r="SKT1" s="19"/>
      <c r="SKU1" s="19"/>
      <c r="SKV1" s="19"/>
      <c r="SKW1" s="19"/>
      <c r="SKX1" s="19"/>
      <c r="SKY1" s="19"/>
      <c r="SKZ1" s="19"/>
      <c r="SLA1" s="19"/>
      <c r="SLB1" s="19"/>
      <c r="SLC1" s="19"/>
      <c r="SLD1" s="19"/>
      <c r="SLE1" s="19"/>
      <c r="SLF1" s="19"/>
      <c r="SLG1" s="19"/>
      <c r="SLH1" s="19"/>
      <c r="SLI1" s="19"/>
      <c r="SLJ1" s="19"/>
      <c r="SLK1" s="19"/>
      <c r="SLL1" s="19"/>
      <c r="SLM1" s="19"/>
      <c r="SLN1" s="19"/>
      <c r="SLO1" s="19"/>
      <c r="SLP1" s="19"/>
      <c r="SLQ1" s="19"/>
      <c r="SLR1" s="19"/>
      <c r="SLS1" s="19"/>
      <c r="SLT1" s="19"/>
      <c r="SLU1" s="19"/>
      <c r="SLV1" s="19"/>
      <c r="SLW1" s="19"/>
      <c r="SLX1" s="19"/>
      <c r="SLY1" s="19"/>
      <c r="SLZ1" s="19"/>
      <c r="SMA1" s="19"/>
      <c r="SMB1" s="19"/>
      <c r="SMC1" s="19"/>
      <c r="SMD1" s="19"/>
      <c r="SME1" s="19"/>
      <c r="SMF1" s="19"/>
      <c r="SMG1" s="19"/>
      <c r="SMH1" s="19"/>
      <c r="SMI1" s="19"/>
      <c r="SMJ1" s="19"/>
      <c r="SMK1" s="19"/>
      <c r="SML1" s="19"/>
      <c r="SMM1" s="19"/>
      <c r="SMN1" s="19"/>
      <c r="SMO1" s="19"/>
      <c r="SMP1" s="19"/>
      <c r="SMQ1" s="19"/>
      <c r="SMR1" s="19"/>
      <c r="SMS1" s="19"/>
      <c r="SMT1" s="19"/>
      <c r="SMU1" s="19"/>
      <c r="SMV1" s="19"/>
      <c r="SMW1" s="19"/>
      <c r="SMX1" s="19"/>
      <c r="SMY1" s="19"/>
      <c r="SMZ1" s="19"/>
      <c r="SNA1" s="19"/>
      <c r="SNB1" s="19"/>
      <c r="SNC1" s="19"/>
      <c r="SND1" s="19"/>
      <c r="SNE1" s="19"/>
      <c r="SNF1" s="19"/>
      <c r="SNG1" s="19"/>
      <c r="SNH1" s="19"/>
      <c r="SNI1" s="19"/>
      <c r="SNJ1" s="19"/>
      <c r="SNK1" s="19"/>
      <c r="SNL1" s="19"/>
      <c r="SNM1" s="19"/>
      <c r="SNN1" s="19"/>
      <c r="SNO1" s="19"/>
      <c r="SNP1" s="19"/>
      <c r="SNQ1" s="19"/>
      <c r="SNR1" s="19"/>
      <c r="SNS1" s="19"/>
      <c r="SNT1" s="19"/>
      <c r="SNU1" s="19"/>
      <c r="SNV1" s="19"/>
      <c r="SNW1" s="19"/>
      <c r="SNX1" s="19"/>
      <c r="SNY1" s="19"/>
      <c r="SNZ1" s="19"/>
      <c r="SOA1" s="19"/>
      <c r="SOB1" s="19"/>
      <c r="SOC1" s="19"/>
      <c r="SOD1" s="19"/>
      <c r="SOE1" s="19"/>
      <c r="SOF1" s="19"/>
      <c r="SOG1" s="19"/>
      <c r="SOH1" s="19"/>
      <c r="SOI1" s="19"/>
      <c r="SOJ1" s="19"/>
      <c r="SOK1" s="19"/>
      <c r="SOL1" s="19"/>
      <c r="SOM1" s="19"/>
      <c r="SON1" s="19"/>
      <c r="SOO1" s="19"/>
      <c r="SOP1" s="19"/>
      <c r="SOQ1" s="19"/>
      <c r="SOR1" s="19"/>
      <c r="SOS1" s="19"/>
      <c r="SOT1" s="19"/>
      <c r="SOU1" s="19"/>
      <c r="SOV1" s="19"/>
      <c r="SOW1" s="19"/>
      <c r="SOX1" s="19"/>
      <c r="SOY1" s="19"/>
      <c r="SOZ1" s="19"/>
      <c r="SPA1" s="19"/>
      <c r="SPB1" s="19"/>
      <c r="SPC1" s="19"/>
      <c r="SPD1" s="19"/>
      <c r="SPE1" s="19"/>
      <c r="SPF1" s="19"/>
      <c r="SPG1" s="19"/>
      <c r="SPH1" s="19"/>
      <c r="SPI1" s="19"/>
      <c r="SPJ1" s="19"/>
      <c r="SPK1" s="19"/>
      <c r="SPL1" s="19"/>
      <c r="SPM1" s="19"/>
      <c r="SPN1" s="19"/>
      <c r="SPO1" s="19"/>
      <c r="SPP1" s="19"/>
      <c r="SPQ1" s="19"/>
      <c r="SPR1" s="19"/>
      <c r="SPS1" s="19"/>
      <c r="SPT1" s="19"/>
      <c r="SPU1" s="19"/>
      <c r="SPV1" s="19"/>
      <c r="SPW1" s="19"/>
      <c r="SPX1" s="19"/>
      <c r="SPY1" s="19"/>
      <c r="SPZ1" s="19"/>
      <c r="SQA1" s="19"/>
      <c r="SQB1" s="19"/>
      <c r="SQC1" s="19"/>
      <c r="SQD1" s="19"/>
      <c r="SQE1" s="19"/>
      <c r="SQF1" s="19"/>
      <c r="SQG1" s="19"/>
      <c r="SQH1" s="19"/>
      <c r="SQI1" s="19"/>
      <c r="SQJ1" s="19"/>
      <c r="SQK1" s="19"/>
      <c r="SQL1" s="19"/>
      <c r="SQM1" s="19"/>
      <c r="SQN1" s="19"/>
      <c r="SQO1" s="19"/>
      <c r="SQP1" s="19"/>
      <c r="SQQ1" s="19"/>
      <c r="SQR1" s="19"/>
      <c r="SQS1" s="19"/>
      <c r="SQT1" s="19"/>
      <c r="SQU1" s="19"/>
      <c r="SQV1" s="19"/>
      <c r="SQW1" s="19"/>
      <c r="SQX1" s="19"/>
      <c r="SQY1" s="19"/>
      <c r="SQZ1" s="19"/>
      <c r="SRA1" s="19"/>
      <c r="SRB1" s="19"/>
      <c r="SRC1" s="19"/>
      <c r="SRD1" s="19"/>
      <c r="SRE1" s="19"/>
      <c r="SRF1" s="19"/>
      <c r="SRG1" s="19"/>
      <c r="SRH1" s="19"/>
      <c r="SRI1" s="19"/>
      <c r="SRJ1" s="19"/>
      <c r="SRK1" s="19"/>
      <c r="SRL1" s="19"/>
      <c r="SRM1" s="19"/>
      <c r="SRN1" s="19"/>
      <c r="SRO1" s="19"/>
      <c r="SRP1" s="19"/>
      <c r="SRQ1" s="19"/>
      <c r="SRR1" s="19"/>
      <c r="SRS1" s="19"/>
      <c r="SRT1" s="19"/>
      <c r="SRU1" s="19"/>
      <c r="SRV1" s="19"/>
      <c r="SRW1" s="19"/>
      <c r="SRX1" s="19"/>
      <c r="SRY1" s="19"/>
      <c r="SRZ1" s="19"/>
      <c r="SSA1" s="19"/>
      <c r="SSB1" s="19"/>
      <c r="SSC1" s="19"/>
      <c r="SSD1" s="19"/>
      <c r="SSE1" s="19"/>
      <c r="SSF1" s="19"/>
      <c r="SSG1" s="19"/>
      <c r="SSH1" s="19"/>
      <c r="SSI1" s="19"/>
      <c r="SSJ1" s="19"/>
      <c r="SSK1" s="19"/>
      <c r="SSL1" s="19"/>
      <c r="SSM1" s="19"/>
      <c r="SSN1" s="19"/>
      <c r="SSO1" s="19"/>
      <c r="SSP1" s="19"/>
      <c r="SSQ1" s="19"/>
      <c r="SSR1" s="19"/>
      <c r="SSS1" s="19"/>
      <c r="SST1" s="19"/>
      <c r="SSU1" s="19"/>
      <c r="SSV1" s="19"/>
      <c r="SSW1" s="19"/>
      <c r="SSX1" s="19"/>
      <c r="SSY1" s="19"/>
      <c r="SSZ1" s="19"/>
      <c r="STA1" s="19"/>
      <c r="STB1" s="19"/>
      <c r="STC1" s="19"/>
      <c r="STD1" s="19"/>
      <c r="STE1" s="19"/>
      <c r="STF1" s="19"/>
      <c r="STG1" s="19"/>
      <c r="STH1" s="19"/>
      <c r="STI1" s="19"/>
      <c r="STJ1" s="19"/>
      <c r="STK1" s="19"/>
      <c r="STL1" s="19"/>
      <c r="STM1" s="19"/>
      <c r="STN1" s="19"/>
      <c r="STO1" s="19"/>
      <c r="STP1" s="19"/>
      <c r="STQ1" s="19"/>
      <c r="STR1" s="19"/>
      <c r="STS1" s="19"/>
      <c r="STT1" s="19"/>
      <c r="STU1" s="19"/>
      <c r="STV1" s="19"/>
      <c r="STW1" s="19"/>
      <c r="STX1" s="19"/>
      <c r="STY1" s="19"/>
      <c r="STZ1" s="19"/>
      <c r="SUA1" s="19"/>
      <c r="SUB1" s="19"/>
      <c r="SUC1" s="19"/>
      <c r="SUD1" s="19"/>
      <c r="SUE1" s="19"/>
      <c r="SUF1" s="19"/>
      <c r="SUG1" s="19"/>
      <c r="SUH1" s="19"/>
      <c r="SUI1" s="19"/>
      <c r="SUJ1" s="19"/>
      <c r="SUK1" s="19"/>
      <c r="SUL1" s="19"/>
      <c r="SUM1" s="19"/>
      <c r="SUN1" s="19"/>
      <c r="SUO1" s="19"/>
      <c r="SUP1" s="19"/>
      <c r="SUQ1" s="19"/>
      <c r="SUR1" s="19"/>
      <c r="SUS1" s="19"/>
      <c r="SUT1" s="19"/>
      <c r="SUU1" s="19"/>
      <c r="SUV1" s="19"/>
      <c r="SUW1" s="19"/>
      <c r="SUX1" s="19"/>
      <c r="SUY1" s="19"/>
      <c r="SUZ1" s="19"/>
      <c r="SVA1" s="19"/>
      <c r="SVB1" s="19"/>
      <c r="SVC1" s="19"/>
      <c r="SVD1" s="19"/>
      <c r="SVE1" s="19"/>
      <c r="SVF1" s="19"/>
      <c r="SVG1" s="19"/>
      <c r="SVH1" s="19"/>
      <c r="SVI1" s="19"/>
      <c r="SVJ1" s="19"/>
      <c r="SVK1" s="19"/>
      <c r="SVL1" s="19"/>
      <c r="SVM1" s="19"/>
      <c r="SVN1" s="19"/>
      <c r="SVO1" s="19"/>
      <c r="SVP1" s="19"/>
      <c r="SVQ1" s="19"/>
      <c r="SVR1" s="19"/>
      <c r="SVS1" s="19"/>
      <c r="SVT1" s="19"/>
      <c r="SVU1" s="19"/>
      <c r="SVV1" s="19"/>
      <c r="SVW1" s="19"/>
      <c r="SVX1" s="19"/>
      <c r="SVY1" s="19"/>
      <c r="SVZ1" s="19"/>
      <c r="SWA1" s="19"/>
      <c r="SWB1" s="19"/>
      <c r="SWC1" s="19"/>
      <c r="SWD1" s="19"/>
      <c r="SWE1" s="19"/>
      <c r="SWF1" s="19"/>
      <c r="SWG1" s="19"/>
      <c r="SWH1" s="19"/>
      <c r="SWI1" s="19"/>
      <c r="SWJ1" s="19"/>
      <c r="SWK1" s="19"/>
      <c r="SWL1" s="19"/>
      <c r="SWM1" s="19"/>
      <c r="SWN1" s="19"/>
      <c r="SWO1" s="19"/>
      <c r="SWP1" s="19"/>
      <c r="SWQ1" s="19"/>
      <c r="SWR1" s="19"/>
      <c r="SWS1" s="19"/>
      <c r="SWT1" s="19"/>
      <c r="SWU1" s="19"/>
      <c r="SWV1" s="19"/>
      <c r="SWW1" s="19"/>
      <c r="SWX1" s="19"/>
      <c r="SWY1" s="19"/>
      <c r="SWZ1" s="19"/>
      <c r="SXA1" s="19"/>
      <c r="SXB1" s="19"/>
      <c r="SXC1" s="19"/>
      <c r="SXD1" s="19"/>
      <c r="SXE1" s="19"/>
      <c r="SXF1" s="19"/>
      <c r="SXG1" s="19"/>
      <c r="SXH1" s="19"/>
      <c r="SXI1" s="19"/>
      <c r="SXJ1" s="19"/>
      <c r="SXK1" s="19"/>
      <c r="SXL1" s="19"/>
      <c r="SXM1" s="19"/>
      <c r="SXN1" s="19"/>
      <c r="SXO1" s="19"/>
      <c r="SXP1" s="19"/>
      <c r="SXQ1" s="19"/>
      <c r="SXR1" s="19"/>
      <c r="SXS1" s="19"/>
      <c r="SXT1" s="19"/>
      <c r="SXU1" s="19"/>
      <c r="SXV1" s="19"/>
      <c r="SXW1" s="19"/>
      <c r="SXX1" s="19"/>
      <c r="SXY1" s="19"/>
      <c r="SXZ1" s="19"/>
      <c r="SYA1" s="19"/>
      <c r="SYB1" s="19"/>
      <c r="SYC1" s="19"/>
      <c r="SYD1" s="19"/>
      <c r="SYE1" s="19"/>
      <c r="SYF1" s="19"/>
      <c r="SYG1" s="19"/>
      <c r="SYH1" s="19"/>
      <c r="SYI1" s="19"/>
      <c r="SYJ1" s="19"/>
      <c r="SYK1" s="19"/>
      <c r="SYL1" s="19"/>
      <c r="SYM1" s="19"/>
      <c r="SYN1" s="19"/>
      <c r="SYO1" s="19"/>
      <c r="SYP1" s="19"/>
      <c r="SYQ1" s="19"/>
      <c r="SYR1" s="19"/>
      <c r="SYS1" s="19"/>
      <c r="SYT1" s="19"/>
      <c r="SYU1" s="19"/>
      <c r="SYV1" s="19"/>
      <c r="SYW1" s="19"/>
      <c r="SYX1" s="19"/>
      <c r="SYY1" s="19"/>
      <c r="SYZ1" s="19"/>
      <c r="SZA1" s="19"/>
      <c r="SZB1" s="19"/>
      <c r="SZC1" s="19"/>
      <c r="SZD1" s="19"/>
      <c r="SZE1" s="19"/>
      <c r="SZF1" s="19"/>
      <c r="SZG1" s="19"/>
      <c r="SZH1" s="19"/>
      <c r="SZI1" s="19"/>
      <c r="SZJ1" s="19"/>
      <c r="SZK1" s="19"/>
      <c r="SZL1" s="19"/>
      <c r="SZM1" s="19"/>
      <c r="SZN1" s="19"/>
      <c r="SZO1" s="19"/>
      <c r="SZP1" s="19"/>
      <c r="SZQ1" s="19"/>
      <c r="SZR1" s="19"/>
      <c r="SZS1" s="19"/>
      <c r="SZT1" s="19"/>
      <c r="SZU1" s="19"/>
      <c r="SZV1" s="19"/>
      <c r="SZW1" s="19"/>
      <c r="SZX1" s="19"/>
      <c r="SZY1" s="19"/>
      <c r="SZZ1" s="19"/>
      <c r="TAA1" s="19"/>
      <c r="TAB1" s="19"/>
      <c r="TAC1" s="19"/>
      <c r="TAD1" s="19"/>
      <c r="TAE1" s="19"/>
      <c r="TAF1" s="19"/>
      <c r="TAG1" s="19"/>
      <c r="TAH1" s="19"/>
      <c r="TAI1" s="19"/>
      <c r="TAJ1" s="19"/>
      <c r="TAK1" s="19"/>
      <c r="TAL1" s="19"/>
      <c r="TAM1" s="19"/>
      <c r="TAN1" s="19"/>
      <c r="TAO1" s="19"/>
      <c r="TAP1" s="19"/>
      <c r="TAQ1" s="19"/>
      <c r="TAR1" s="19"/>
      <c r="TAS1" s="19"/>
      <c r="TAT1" s="19"/>
      <c r="TAU1" s="19"/>
      <c r="TAV1" s="19"/>
      <c r="TAW1" s="19"/>
      <c r="TAX1" s="19"/>
      <c r="TAY1" s="19"/>
      <c r="TAZ1" s="19"/>
      <c r="TBA1" s="19"/>
      <c r="TBB1" s="19"/>
      <c r="TBC1" s="19"/>
      <c r="TBD1" s="19"/>
      <c r="TBE1" s="19"/>
      <c r="TBF1" s="19"/>
      <c r="TBG1" s="19"/>
      <c r="TBH1" s="19"/>
      <c r="TBI1" s="19"/>
      <c r="TBJ1" s="19"/>
      <c r="TBK1" s="19"/>
      <c r="TBL1" s="19"/>
      <c r="TBM1" s="19"/>
      <c r="TBN1" s="19"/>
      <c r="TBO1" s="19"/>
      <c r="TBP1" s="19"/>
      <c r="TBQ1" s="19"/>
      <c r="TBR1" s="19"/>
      <c r="TBS1" s="19"/>
      <c r="TBT1" s="19"/>
      <c r="TBU1" s="19"/>
      <c r="TBV1" s="19"/>
      <c r="TBW1" s="19"/>
      <c r="TBX1" s="19"/>
      <c r="TBY1" s="19"/>
      <c r="TBZ1" s="19"/>
      <c r="TCA1" s="19"/>
      <c r="TCB1" s="19"/>
      <c r="TCC1" s="19"/>
      <c r="TCD1" s="19"/>
      <c r="TCE1" s="19"/>
      <c r="TCF1" s="19"/>
      <c r="TCG1" s="19"/>
      <c r="TCH1" s="19"/>
      <c r="TCI1" s="19"/>
      <c r="TCJ1" s="19"/>
      <c r="TCK1" s="19"/>
      <c r="TCL1" s="19"/>
      <c r="TCM1" s="19"/>
      <c r="TCN1" s="19"/>
      <c r="TCO1" s="19"/>
      <c r="TCP1" s="19"/>
      <c r="TCQ1" s="19"/>
      <c r="TCR1" s="19"/>
      <c r="TCS1" s="19"/>
      <c r="TCT1" s="19"/>
      <c r="TCU1" s="19"/>
      <c r="TCV1" s="19"/>
      <c r="TCW1" s="19"/>
      <c r="TCX1" s="19"/>
      <c r="TCY1" s="19"/>
      <c r="TCZ1" s="19"/>
      <c r="TDA1" s="19"/>
      <c r="TDB1" s="19"/>
      <c r="TDC1" s="19"/>
      <c r="TDD1" s="19"/>
      <c r="TDE1" s="19"/>
      <c r="TDF1" s="19"/>
      <c r="TDG1" s="19"/>
      <c r="TDH1" s="19"/>
      <c r="TDI1" s="19"/>
      <c r="TDJ1" s="19"/>
      <c r="TDK1" s="19"/>
      <c r="TDL1" s="19"/>
      <c r="TDM1" s="19"/>
      <c r="TDN1" s="19"/>
      <c r="TDO1" s="19"/>
      <c r="TDP1" s="19"/>
      <c r="TDQ1" s="19"/>
      <c r="TDR1" s="19"/>
      <c r="TDS1" s="19"/>
      <c r="TDT1" s="19"/>
      <c r="TDU1" s="19"/>
      <c r="TDV1" s="19"/>
      <c r="TDW1" s="19"/>
      <c r="TDX1" s="19"/>
      <c r="TDY1" s="19"/>
      <c r="TDZ1" s="19"/>
      <c r="TEA1" s="19"/>
      <c r="TEB1" s="19"/>
      <c r="TEC1" s="19"/>
      <c r="TED1" s="19"/>
      <c r="TEE1" s="19"/>
      <c r="TEF1" s="19"/>
      <c r="TEG1" s="19"/>
      <c r="TEH1" s="19"/>
      <c r="TEI1" s="19"/>
      <c r="TEJ1" s="19"/>
      <c r="TEK1" s="19"/>
      <c r="TEL1" s="19"/>
      <c r="TEM1" s="19"/>
      <c r="TEN1" s="19"/>
      <c r="TEO1" s="19"/>
      <c r="TEP1" s="19"/>
      <c r="TEQ1" s="19"/>
      <c r="TER1" s="19"/>
      <c r="TES1" s="19"/>
      <c r="TET1" s="19"/>
      <c r="TEU1" s="19"/>
      <c r="TEV1" s="19"/>
      <c r="TEW1" s="19"/>
      <c r="TEX1" s="19"/>
      <c r="TEY1" s="19"/>
      <c r="TEZ1" s="19"/>
      <c r="TFA1" s="19"/>
      <c r="TFB1" s="19"/>
      <c r="TFC1" s="19"/>
      <c r="TFD1" s="19"/>
      <c r="TFE1" s="19"/>
      <c r="TFF1" s="19"/>
      <c r="TFG1" s="19"/>
      <c r="TFH1" s="19"/>
      <c r="TFI1" s="19"/>
      <c r="TFJ1" s="19"/>
      <c r="TFK1" s="19"/>
      <c r="TFL1" s="19"/>
      <c r="TFM1" s="19"/>
      <c r="TFN1" s="19"/>
      <c r="TFO1" s="19"/>
      <c r="TFP1" s="19"/>
      <c r="TFQ1" s="19"/>
      <c r="TFR1" s="19"/>
      <c r="TFS1" s="19"/>
      <c r="TFT1" s="19"/>
      <c r="TFU1" s="19"/>
      <c r="TFV1" s="19"/>
      <c r="TFW1" s="19"/>
      <c r="TFX1" s="19"/>
      <c r="TFY1" s="19"/>
      <c r="TFZ1" s="19"/>
      <c r="TGA1" s="19"/>
      <c r="TGB1" s="19"/>
      <c r="TGC1" s="19"/>
      <c r="TGD1" s="19"/>
      <c r="TGE1" s="19"/>
      <c r="TGF1" s="19"/>
      <c r="TGG1" s="19"/>
      <c r="TGH1" s="19"/>
      <c r="TGI1" s="19"/>
      <c r="TGJ1" s="19"/>
      <c r="TGK1" s="19"/>
      <c r="TGL1" s="19"/>
      <c r="TGM1" s="19"/>
      <c r="TGN1" s="19"/>
      <c r="TGO1" s="19"/>
      <c r="TGP1" s="19"/>
      <c r="TGQ1" s="19"/>
      <c r="TGR1" s="19"/>
      <c r="TGS1" s="19"/>
      <c r="TGT1" s="19"/>
      <c r="TGU1" s="19"/>
      <c r="TGV1" s="19"/>
      <c r="TGW1" s="19"/>
      <c r="TGX1" s="19"/>
      <c r="TGY1" s="19"/>
      <c r="TGZ1" s="19"/>
      <c r="THA1" s="19"/>
      <c r="THB1" s="19"/>
      <c r="THC1" s="19"/>
      <c r="THD1" s="19"/>
      <c r="THE1" s="19"/>
      <c r="THF1" s="19"/>
      <c r="THG1" s="19"/>
      <c r="THH1" s="19"/>
      <c r="THI1" s="19"/>
      <c r="THJ1" s="19"/>
      <c r="THK1" s="19"/>
      <c r="THL1" s="19"/>
      <c r="THM1" s="19"/>
      <c r="THN1" s="19"/>
      <c r="THO1" s="19"/>
      <c r="THP1" s="19"/>
      <c r="THQ1" s="19"/>
      <c r="THR1" s="19"/>
      <c r="THS1" s="19"/>
      <c r="THT1" s="19"/>
      <c r="THU1" s="19"/>
      <c r="THV1" s="19"/>
      <c r="THW1" s="19"/>
      <c r="THX1" s="19"/>
      <c r="THY1" s="19"/>
      <c r="THZ1" s="19"/>
      <c r="TIA1" s="19"/>
      <c r="TIB1" s="19"/>
      <c r="TIC1" s="19"/>
      <c r="TID1" s="19"/>
      <c r="TIE1" s="19"/>
      <c r="TIF1" s="19"/>
      <c r="TIG1" s="19"/>
      <c r="TIH1" s="19"/>
      <c r="TII1" s="19"/>
      <c r="TIJ1" s="19"/>
      <c r="TIK1" s="19"/>
      <c r="TIL1" s="19"/>
      <c r="TIM1" s="19"/>
      <c r="TIN1" s="19"/>
      <c r="TIO1" s="19"/>
      <c r="TIP1" s="19"/>
      <c r="TIQ1" s="19"/>
      <c r="TIR1" s="19"/>
      <c r="TIS1" s="19"/>
      <c r="TIT1" s="19"/>
      <c r="TIU1" s="19"/>
      <c r="TIV1" s="19"/>
      <c r="TIW1" s="19"/>
      <c r="TIX1" s="19"/>
      <c r="TIY1" s="19"/>
      <c r="TIZ1" s="19"/>
      <c r="TJA1" s="19"/>
      <c r="TJB1" s="19"/>
      <c r="TJC1" s="19"/>
      <c r="TJD1" s="19"/>
      <c r="TJE1" s="19"/>
      <c r="TJF1" s="19"/>
      <c r="TJG1" s="19"/>
      <c r="TJH1" s="19"/>
      <c r="TJI1" s="19"/>
      <c r="TJJ1" s="19"/>
      <c r="TJK1" s="19"/>
      <c r="TJL1" s="19"/>
      <c r="TJM1" s="19"/>
      <c r="TJN1" s="19"/>
      <c r="TJO1" s="19"/>
      <c r="TJP1" s="19"/>
      <c r="TJQ1" s="19"/>
      <c r="TJR1" s="19"/>
      <c r="TJS1" s="19"/>
      <c r="TJT1" s="19"/>
      <c r="TJU1" s="19"/>
      <c r="TJV1" s="19"/>
      <c r="TJW1" s="19"/>
      <c r="TJX1" s="19"/>
      <c r="TJY1" s="19"/>
      <c r="TJZ1" s="19"/>
      <c r="TKA1" s="19"/>
      <c r="TKB1" s="19"/>
      <c r="TKC1" s="19"/>
      <c r="TKD1" s="19"/>
      <c r="TKE1" s="19"/>
      <c r="TKF1" s="19"/>
      <c r="TKG1" s="19"/>
      <c r="TKH1" s="19"/>
      <c r="TKI1" s="19"/>
      <c r="TKJ1" s="19"/>
      <c r="TKK1" s="19"/>
      <c r="TKL1" s="19"/>
      <c r="TKM1" s="19"/>
      <c r="TKN1" s="19"/>
      <c r="TKO1" s="19"/>
      <c r="TKP1" s="19"/>
      <c r="TKQ1" s="19"/>
      <c r="TKR1" s="19"/>
      <c r="TKS1" s="19"/>
      <c r="TKT1" s="19"/>
      <c r="TKU1" s="19"/>
      <c r="TKV1" s="19"/>
      <c r="TKW1" s="19"/>
      <c r="TKX1" s="19"/>
      <c r="TKY1" s="19"/>
      <c r="TKZ1" s="19"/>
      <c r="TLA1" s="19"/>
      <c r="TLB1" s="19"/>
      <c r="TLC1" s="19"/>
      <c r="TLD1" s="19"/>
      <c r="TLE1" s="19"/>
      <c r="TLF1" s="19"/>
      <c r="TLG1" s="19"/>
      <c r="TLH1" s="19"/>
      <c r="TLI1" s="19"/>
      <c r="TLJ1" s="19"/>
      <c r="TLK1" s="19"/>
      <c r="TLL1" s="19"/>
      <c r="TLM1" s="19"/>
      <c r="TLN1" s="19"/>
      <c r="TLO1" s="19"/>
      <c r="TLP1" s="19"/>
      <c r="TLQ1" s="19"/>
      <c r="TLR1" s="19"/>
      <c r="TLS1" s="19"/>
      <c r="TLT1" s="19"/>
      <c r="TLU1" s="19"/>
      <c r="TLV1" s="19"/>
      <c r="TLW1" s="19"/>
      <c r="TLX1" s="19"/>
      <c r="TLY1" s="19"/>
      <c r="TLZ1" s="19"/>
      <c r="TMA1" s="19"/>
      <c r="TMB1" s="19"/>
      <c r="TMC1" s="19"/>
      <c r="TMD1" s="19"/>
      <c r="TME1" s="19"/>
      <c r="TMF1" s="19"/>
      <c r="TMG1" s="19"/>
      <c r="TMH1" s="19"/>
      <c r="TMI1" s="19"/>
      <c r="TMJ1" s="19"/>
      <c r="TMK1" s="19"/>
      <c r="TML1" s="19"/>
      <c r="TMM1" s="19"/>
      <c r="TMN1" s="19"/>
      <c r="TMO1" s="19"/>
      <c r="TMP1" s="19"/>
      <c r="TMQ1" s="19"/>
      <c r="TMR1" s="19"/>
      <c r="TMS1" s="19"/>
      <c r="TMT1" s="19"/>
      <c r="TMU1" s="19"/>
      <c r="TMV1" s="19"/>
      <c r="TMW1" s="19"/>
      <c r="TMX1" s="19"/>
      <c r="TMY1" s="19"/>
      <c r="TMZ1" s="19"/>
      <c r="TNA1" s="19"/>
      <c r="TNB1" s="19"/>
      <c r="TNC1" s="19"/>
      <c r="TND1" s="19"/>
      <c r="TNE1" s="19"/>
      <c r="TNF1" s="19"/>
      <c r="TNG1" s="19"/>
      <c r="TNH1" s="19"/>
      <c r="TNI1" s="19"/>
      <c r="TNJ1" s="19"/>
      <c r="TNK1" s="19"/>
      <c r="TNL1" s="19"/>
      <c r="TNM1" s="19"/>
      <c r="TNN1" s="19"/>
      <c r="TNO1" s="19"/>
      <c r="TNP1" s="19"/>
      <c r="TNQ1" s="19"/>
      <c r="TNR1" s="19"/>
      <c r="TNS1" s="19"/>
      <c r="TNT1" s="19"/>
      <c r="TNU1" s="19"/>
      <c r="TNV1" s="19"/>
      <c r="TNW1" s="19"/>
      <c r="TNX1" s="19"/>
      <c r="TNY1" s="19"/>
      <c r="TNZ1" s="19"/>
      <c r="TOA1" s="19"/>
      <c r="TOB1" s="19"/>
      <c r="TOC1" s="19"/>
      <c r="TOD1" s="19"/>
      <c r="TOE1" s="19"/>
      <c r="TOF1" s="19"/>
      <c r="TOG1" s="19"/>
      <c r="TOH1" s="19"/>
      <c r="TOI1" s="19"/>
      <c r="TOJ1" s="19"/>
      <c r="TOK1" s="19"/>
      <c r="TOL1" s="19"/>
      <c r="TOM1" s="19"/>
      <c r="TON1" s="19"/>
      <c r="TOO1" s="19"/>
      <c r="TOP1" s="19"/>
      <c r="TOQ1" s="19"/>
      <c r="TOR1" s="19"/>
      <c r="TOS1" s="19"/>
      <c r="TOT1" s="19"/>
      <c r="TOU1" s="19"/>
      <c r="TOV1" s="19"/>
      <c r="TOW1" s="19"/>
      <c r="TOX1" s="19"/>
      <c r="TOY1" s="19"/>
      <c r="TOZ1" s="19"/>
      <c r="TPA1" s="19"/>
      <c r="TPB1" s="19"/>
      <c r="TPC1" s="19"/>
      <c r="TPD1" s="19"/>
      <c r="TPE1" s="19"/>
      <c r="TPF1" s="19"/>
      <c r="TPG1" s="19"/>
      <c r="TPH1" s="19"/>
      <c r="TPI1" s="19"/>
      <c r="TPJ1" s="19"/>
      <c r="TPK1" s="19"/>
      <c r="TPL1" s="19"/>
      <c r="TPM1" s="19"/>
      <c r="TPN1" s="19"/>
      <c r="TPO1" s="19"/>
      <c r="TPP1" s="19"/>
      <c r="TPQ1" s="19"/>
      <c r="TPR1" s="19"/>
      <c r="TPS1" s="19"/>
      <c r="TPT1" s="19"/>
      <c r="TPU1" s="19"/>
      <c r="TPV1" s="19"/>
      <c r="TPW1" s="19"/>
      <c r="TPX1" s="19"/>
      <c r="TPY1" s="19"/>
      <c r="TPZ1" s="19"/>
      <c r="TQA1" s="19"/>
      <c r="TQB1" s="19"/>
      <c r="TQC1" s="19"/>
      <c r="TQD1" s="19"/>
      <c r="TQE1" s="19"/>
      <c r="TQF1" s="19"/>
      <c r="TQG1" s="19"/>
      <c r="TQH1" s="19"/>
      <c r="TQI1" s="19"/>
      <c r="TQJ1" s="19"/>
      <c r="TQK1" s="19"/>
      <c r="TQL1" s="19"/>
      <c r="TQM1" s="19"/>
      <c r="TQN1" s="19"/>
      <c r="TQO1" s="19"/>
      <c r="TQP1" s="19"/>
      <c r="TQQ1" s="19"/>
      <c r="TQR1" s="19"/>
      <c r="TQS1" s="19"/>
      <c r="TQT1" s="19"/>
      <c r="TQU1" s="19"/>
      <c r="TQV1" s="19"/>
      <c r="TQW1" s="19"/>
      <c r="TQX1" s="19"/>
      <c r="TQY1" s="19"/>
      <c r="TQZ1" s="19"/>
      <c r="TRA1" s="19"/>
      <c r="TRB1" s="19"/>
      <c r="TRC1" s="19"/>
      <c r="TRD1" s="19"/>
      <c r="TRE1" s="19"/>
      <c r="TRF1" s="19"/>
      <c r="TRG1" s="19"/>
      <c r="TRH1" s="19"/>
      <c r="TRI1" s="19"/>
      <c r="TRJ1" s="19"/>
      <c r="TRK1" s="19"/>
      <c r="TRL1" s="19"/>
      <c r="TRM1" s="19"/>
      <c r="TRN1" s="19"/>
      <c r="TRO1" s="19"/>
      <c r="TRP1" s="19"/>
      <c r="TRQ1" s="19"/>
      <c r="TRR1" s="19"/>
      <c r="TRS1" s="19"/>
      <c r="TRT1" s="19"/>
      <c r="TRU1" s="19"/>
      <c r="TRV1" s="19"/>
      <c r="TRW1" s="19"/>
      <c r="TRX1" s="19"/>
      <c r="TRY1" s="19"/>
      <c r="TRZ1" s="19"/>
      <c r="TSA1" s="19"/>
      <c r="TSB1" s="19"/>
      <c r="TSC1" s="19"/>
      <c r="TSD1" s="19"/>
      <c r="TSE1" s="19"/>
      <c r="TSF1" s="19"/>
      <c r="TSG1" s="19"/>
      <c r="TSH1" s="19"/>
      <c r="TSI1" s="19"/>
      <c r="TSJ1" s="19"/>
      <c r="TSK1" s="19"/>
      <c r="TSL1" s="19"/>
      <c r="TSM1" s="19"/>
      <c r="TSN1" s="19"/>
      <c r="TSO1" s="19"/>
      <c r="TSP1" s="19"/>
      <c r="TSQ1" s="19"/>
      <c r="TSR1" s="19"/>
      <c r="TSS1" s="19"/>
      <c r="TST1" s="19"/>
      <c r="TSU1" s="19"/>
      <c r="TSV1" s="19"/>
      <c r="TSW1" s="19"/>
      <c r="TSX1" s="19"/>
      <c r="TSY1" s="19"/>
      <c r="TSZ1" s="19"/>
      <c r="TTA1" s="19"/>
      <c r="TTB1" s="19"/>
      <c r="TTC1" s="19"/>
      <c r="TTD1" s="19"/>
      <c r="TTE1" s="19"/>
      <c r="TTF1" s="19"/>
      <c r="TTG1" s="19"/>
      <c r="TTH1" s="19"/>
      <c r="TTI1" s="19"/>
      <c r="TTJ1" s="19"/>
      <c r="TTK1" s="19"/>
      <c r="TTL1" s="19"/>
      <c r="TTM1" s="19"/>
      <c r="TTN1" s="19"/>
      <c r="TTO1" s="19"/>
      <c r="TTP1" s="19"/>
      <c r="TTQ1" s="19"/>
      <c r="TTR1" s="19"/>
      <c r="TTS1" s="19"/>
      <c r="TTT1" s="19"/>
      <c r="TTU1" s="19"/>
      <c r="TTV1" s="19"/>
      <c r="TTW1" s="19"/>
      <c r="TTX1" s="19"/>
      <c r="TTY1" s="19"/>
      <c r="TTZ1" s="19"/>
      <c r="TUA1" s="19"/>
      <c r="TUB1" s="19"/>
      <c r="TUC1" s="19"/>
      <c r="TUD1" s="19"/>
      <c r="TUE1" s="19"/>
      <c r="TUF1" s="19"/>
      <c r="TUG1" s="19"/>
      <c r="TUH1" s="19"/>
      <c r="TUI1" s="19"/>
      <c r="TUJ1" s="19"/>
      <c r="TUK1" s="19"/>
      <c r="TUL1" s="19"/>
      <c r="TUM1" s="19"/>
      <c r="TUN1" s="19"/>
      <c r="TUO1" s="19"/>
      <c r="TUP1" s="19"/>
      <c r="TUQ1" s="19"/>
      <c r="TUR1" s="19"/>
      <c r="TUS1" s="19"/>
      <c r="TUT1" s="19"/>
      <c r="TUU1" s="19"/>
      <c r="TUV1" s="19"/>
      <c r="TUW1" s="19"/>
      <c r="TUX1" s="19"/>
      <c r="TUY1" s="19"/>
      <c r="TUZ1" s="19"/>
      <c r="TVA1" s="19"/>
      <c r="TVB1" s="19"/>
      <c r="TVC1" s="19"/>
      <c r="TVD1" s="19"/>
      <c r="TVE1" s="19"/>
      <c r="TVF1" s="19"/>
      <c r="TVG1" s="19"/>
      <c r="TVH1" s="19"/>
      <c r="TVI1" s="19"/>
      <c r="TVJ1" s="19"/>
      <c r="TVK1" s="19"/>
      <c r="TVL1" s="19"/>
      <c r="TVM1" s="19"/>
      <c r="TVN1" s="19"/>
      <c r="TVO1" s="19"/>
      <c r="TVP1" s="19"/>
      <c r="TVQ1" s="19"/>
      <c r="TVR1" s="19"/>
      <c r="TVS1" s="19"/>
      <c r="TVT1" s="19"/>
      <c r="TVU1" s="19"/>
      <c r="TVV1" s="19"/>
      <c r="TVW1" s="19"/>
      <c r="TVX1" s="19"/>
      <c r="TVY1" s="19"/>
      <c r="TVZ1" s="19"/>
      <c r="TWA1" s="19"/>
      <c r="TWB1" s="19"/>
      <c r="TWC1" s="19"/>
      <c r="TWD1" s="19"/>
      <c r="TWE1" s="19"/>
      <c r="TWF1" s="19"/>
      <c r="TWG1" s="19"/>
      <c r="TWH1" s="19"/>
      <c r="TWI1" s="19"/>
      <c r="TWJ1" s="19"/>
      <c r="TWK1" s="19"/>
      <c r="TWL1" s="19"/>
      <c r="TWM1" s="19"/>
      <c r="TWN1" s="19"/>
      <c r="TWO1" s="19"/>
      <c r="TWP1" s="19"/>
      <c r="TWQ1" s="19"/>
      <c r="TWR1" s="19"/>
      <c r="TWS1" s="19"/>
      <c r="TWT1" s="19"/>
      <c r="TWU1" s="19"/>
      <c r="TWV1" s="19"/>
      <c r="TWW1" s="19"/>
      <c r="TWX1" s="19"/>
      <c r="TWY1" s="19"/>
      <c r="TWZ1" s="19"/>
      <c r="TXA1" s="19"/>
      <c r="TXB1" s="19"/>
      <c r="TXC1" s="19"/>
      <c r="TXD1" s="19"/>
      <c r="TXE1" s="19"/>
      <c r="TXF1" s="19"/>
      <c r="TXG1" s="19"/>
      <c r="TXH1" s="19"/>
      <c r="TXI1" s="19"/>
      <c r="TXJ1" s="19"/>
      <c r="TXK1" s="19"/>
      <c r="TXL1" s="19"/>
      <c r="TXM1" s="19"/>
      <c r="TXN1" s="19"/>
      <c r="TXO1" s="19"/>
      <c r="TXP1" s="19"/>
      <c r="TXQ1" s="19"/>
      <c r="TXR1" s="19"/>
      <c r="TXS1" s="19"/>
      <c r="TXT1" s="19"/>
      <c r="TXU1" s="19"/>
      <c r="TXV1" s="19"/>
      <c r="TXW1" s="19"/>
      <c r="TXX1" s="19"/>
      <c r="TXY1" s="19"/>
      <c r="TXZ1" s="19"/>
      <c r="TYA1" s="19"/>
      <c r="TYB1" s="19"/>
      <c r="TYC1" s="19"/>
      <c r="TYD1" s="19"/>
      <c r="TYE1" s="19"/>
      <c r="TYF1" s="19"/>
      <c r="TYG1" s="19"/>
      <c r="TYH1" s="19"/>
      <c r="TYI1" s="19"/>
      <c r="TYJ1" s="19"/>
      <c r="TYK1" s="19"/>
      <c r="TYL1" s="19"/>
      <c r="TYM1" s="19"/>
      <c r="TYN1" s="19"/>
      <c r="TYO1" s="19"/>
      <c r="TYP1" s="19"/>
      <c r="TYQ1" s="19"/>
      <c r="TYR1" s="19"/>
      <c r="TYS1" s="19"/>
      <c r="TYT1" s="19"/>
      <c r="TYU1" s="19"/>
      <c r="TYV1" s="19"/>
      <c r="TYW1" s="19"/>
      <c r="TYX1" s="19"/>
      <c r="TYY1" s="19"/>
      <c r="TYZ1" s="19"/>
      <c r="TZA1" s="19"/>
      <c r="TZB1" s="19"/>
      <c r="TZC1" s="19"/>
      <c r="TZD1" s="19"/>
      <c r="TZE1" s="19"/>
      <c r="TZF1" s="19"/>
      <c r="TZG1" s="19"/>
      <c r="TZH1" s="19"/>
      <c r="TZI1" s="19"/>
      <c r="TZJ1" s="19"/>
      <c r="TZK1" s="19"/>
      <c r="TZL1" s="19"/>
      <c r="TZM1" s="19"/>
      <c r="TZN1" s="19"/>
      <c r="TZO1" s="19"/>
      <c r="TZP1" s="19"/>
      <c r="TZQ1" s="19"/>
      <c r="TZR1" s="19"/>
      <c r="TZS1" s="19"/>
      <c r="TZT1" s="19"/>
      <c r="TZU1" s="19"/>
      <c r="TZV1" s="19"/>
      <c r="TZW1" s="19"/>
      <c r="TZX1" s="19"/>
      <c r="TZY1" s="19"/>
      <c r="TZZ1" s="19"/>
      <c r="UAA1" s="19"/>
      <c r="UAB1" s="19"/>
      <c r="UAC1" s="19"/>
      <c r="UAD1" s="19"/>
      <c r="UAE1" s="19"/>
      <c r="UAF1" s="19"/>
      <c r="UAG1" s="19"/>
      <c r="UAH1" s="19"/>
      <c r="UAI1" s="19"/>
      <c r="UAJ1" s="19"/>
      <c r="UAK1" s="19"/>
      <c r="UAL1" s="19"/>
      <c r="UAM1" s="19"/>
      <c r="UAN1" s="19"/>
      <c r="UAO1" s="19"/>
      <c r="UAP1" s="19"/>
      <c r="UAQ1" s="19"/>
      <c r="UAR1" s="19"/>
      <c r="UAS1" s="19"/>
      <c r="UAT1" s="19"/>
      <c r="UAU1" s="19"/>
      <c r="UAV1" s="19"/>
      <c r="UAW1" s="19"/>
      <c r="UAX1" s="19"/>
      <c r="UAY1" s="19"/>
      <c r="UAZ1" s="19"/>
      <c r="UBA1" s="19"/>
      <c r="UBB1" s="19"/>
      <c r="UBC1" s="19"/>
      <c r="UBD1" s="19"/>
      <c r="UBE1" s="19"/>
      <c r="UBF1" s="19"/>
      <c r="UBG1" s="19"/>
      <c r="UBH1" s="19"/>
      <c r="UBI1" s="19"/>
      <c r="UBJ1" s="19"/>
      <c r="UBK1" s="19"/>
      <c r="UBL1" s="19"/>
      <c r="UBM1" s="19"/>
      <c r="UBN1" s="19"/>
      <c r="UBO1" s="19"/>
      <c r="UBP1" s="19"/>
      <c r="UBQ1" s="19"/>
      <c r="UBR1" s="19"/>
      <c r="UBS1" s="19"/>
      <c r="UBT1" s="19"/>
      <c r="UBU1" s="19"/>
      <c r="UBV1" s="19"/>
      <c r="UBW1" s="19"/>
      <c r="UBX1" s="19"/>
      <c r="UBY1" s="19"/>
      <c r="UBZ1" s="19"/>
      <c r="UCA1" s="19"/>
      <c r="UCB1" s="19"/>
      <c r="UCC1" s="19"/>
      <c r="UCD1" s="19"/>
      <c r="UCE1" s="19"/>
      <c r="UCF1" s="19"/>
      <c r="UCG1" s="19"/>
      <c r="UCH1" s="19"/>
      <c r="UCI1" s="19"/>
      <c r="UCJ1" s="19"/>
      <c r="UCK1" s="19"/>
      <c r="UCL1" s="19"/>
      <c r="UCM1" s="19"/>
      <c r="UCN1" s="19"/>
      <c r="UCO1" s="19"/>
      <c r="UCP1" s="19"/>
      <c r="UCQ1" s="19"/>
      <c r="UCR1" s="19"/>
      <c r="UCS1" s="19"/>
      <c r="UCT1" s="19"/>
      <c r="UCU1" s="19"/>
      <c r="UCV1" s="19"/>
      <c r="UCW1" s="19"/>
      <c r="UCX1" s="19"/>
      <c r="UCY1" s="19"/>
      <c r="UCZ1" s="19"/>
      <c r="UDA1" s="19"/>
      <c r="UDB1" s="19"/>
      <c r="UDC1" s="19"/>
      <c r="UDD1" s="19"/>
      <c r="UDE1" s="19"/>
      <c r="UDF1" s="19"/>
      <c r="UDG1" s="19"/>
      <c r="UDH1" s="19"/>
      <c r="UDI1" s="19"/>
      <c r="UDJ1" s="19"/>
      <c r="UDK1" s="19"/>
      <c r="UDL1" s="19"/>
      <c r="UDM1" s="19"/>
      <c r="UDN1" s="19"/>
      <c r="UDO1" s="19"/>
      <c r="UDP1" s="19"/>
      <c r="UDQ1" s="19"/>
      <c r="UDR1" s="19"/>
      <c r="UDS1" s="19"/>
      <c r="UDT1" s="19"/>
      <c r="UDU1" s="19"/>
      <c r="UDV1" s="19"/>
      <c r="UDW1" s="19"/>
      <c r="UDX1" s="19"/>
      <c r="UDY1" s="19"/>
      <c r="UDZ1" s="19"/>
      <c r="UEA1" s="19"/>
      <c r="UEB1" s="19"/>
      <c r="UEC1" s="19"/>
      <c r="UED1" s="19"/>
      <c r="UEE1" s="19"/>
      <c r="UEF1" s="19"/>
      <c r="UEG1" s="19"/>
      <c r="UEH1" s="19"/>
      <c r="UEI1" s="19"/>
      <c r="UEJ1" s="19"/>
      <c r="UEK1" s="19"/>
      <c r="UEL1" s="19"/>
      <c r="UEM1" s="19"/>
      <c r="UEN1" s="19"/>
      <c r="UEO1" s="19"/>
      <c r="UEP1" s="19"/>
      <c r="UEQ1" s="19"/>
      <c r="UER1" s="19"/>
      <c r="UES1" s="19"/>
      <c r="UET1" s="19"/>
      <c r="UEU1" s="19"/>
      <c r="UEV1" s="19"/>
      <c r="UEW1" s="19"/>
      <c r="UEX1" s="19"/>
      <c r="UEY1" s="19"/>
      <c r="UEZ1" s="19"/>
      <c r="UFA1" s="19"/>
      <c r="UFB1" s="19"/>
      <c r="UFC1" s="19"/>
      <c r="UFD1" s="19"/>
      <c r="UFE1" s="19"/>
      <c r="UFF1" s="19"/>
      <c r="UFG1" s="19"/>
      <c r="UFH1" s="19"/>
      <c r="UFI1" s="19"/>
      <c r="UFJ1" s="19"/>
      <c r="UFK1" s="19"/>
      <c r="UFL1" s="19"/>
      <c r="UFM1" s="19"/>
      <c r="UFN1" s="19"/>
      <c r="UFO1" s="19"/>
      <c r="UFP1" s="19"/>
      <c r="UFQ1" s="19"/>
      <c r="UFR1" s="19"/>
      <c r="UFS1" s="19"/>
      <c r="UFT1" s="19"/>
      <c r="UFU1" s="19"/>
      <c r="UFV1" s="19"/>
      <c r="UFW1" s="19"/>
      <c r="UFX1" s="19"/>
      <c r="UFY1" s="19"/>
      <c r="UFZ1" s="19"/>
      <c r="UGA1" s="19"/>
      <c r="UGB1" s="19"/>
      <c r="UGC1" s="19"/>
      <c r="UGD1" s="19"/>
      <c r="UGE1" s="19"/>
      <c r="UGF1" s="19"/>
      <c r="UGG1" s="19"/>
      <c r="UGH1" s="19"/>
      <c r="UGI1" s="19"/>
      <c r="UGJ1" s="19"/>
      <c r="UGK1" s="19"/>
      <c r="UGL1" s="19"/>
      <c r="UGM1" s="19"/>
      <c r="UGN1" s="19"/>
      <c r="UGO1" s="19"/>
      <c r="UGP1" s="19"/>
      <c r="UGQ1" s="19"/>
      <c r="UGR1" s="19"/>
      <c r="UGS1" s="19"/>
      <c r="UGT1" s="19"/>
      <c r="UGU1" s="19"/>
      <c r="UGV1" s="19"/>
      <c r="UGW1" s="19"/>
      <c r="UGX1" s="19"/>
      <c r="UGY1" s="19"/>
      <c r="UGZ1" s="19"/>
      <c r="UHA1" s="19"/>
      <c r="UHB1" s="19"/>
      <c r="UHC1" s="19"/>
      <c r="UHD1" s="19"/>
      <c r="UHE1" s="19"/>
      <c r="UHF1" s="19"/>
      <c r="UHG1" s="19"/>
      <c r="UHH1" s="19"/>
      <c r="UHI1" s="19"/>
      <c r="UHJ1" s="19"/>
      <c r="UHK1" s="19"/>
      <c r="UHL1" s="19"/>
      <c r="UHM1" s="19"/>
      <c r="UHN1" s="19"/>
      <c r="UHO1" s="19"/>
      <c r="UHP1" s="19"/>
      <c r="UHQ1" s="19"/>
      <c r="UHR1" s="19"/>
      <c r="UHS1" s="19"/>
      <c r="UHT1" s="19"/>
      <c r="UHU1" s="19"/>
      <c r="UHV1" s="19"/>
      <c r="UHW1" s="19"/>
      <c r="UHX1" s="19"/>
      <c r="UHY1" s="19"/>
      <c r="UHZ1" s="19"/>
      <c r="UIA1" s="19"/>
      <c r="UIB1" s="19"/>
      <c r="UIC1" s="19"/>
      <c r="UID1" s="19"/>
      <c r="UIE1" s="19"/>
      <c r="UIF1" s="19"/>
      <c r="UIG1" s="19"/>
      <c r="UIH1" s="19"/>
      <c r="UII1" s="19"/>
      <c r="UIJ1" s="19"/>
      <c r="UIK1" s="19"/>
      <c r="UIL1" s="19"/>
      <c r="UIM1" s="19"/>
      <c r="UIN1" s="19"/>
      <c r="UIO1" s="19"/>
      <c r="UIP1" s="19"/>
      <c r="UIQ1" s="19"/>
      <c r="UIR1" s="19"/>
      <c r="UIS1" s="19"/>
      <c r="UIT1" s="19"/>
      <c r="UIU1" s="19"/>
      <c r="UIV1" s="19"/>
      <c r="UIW1" s="19"/>
      <c r="UIX1" s="19"/>
      <c r="UIY1" s="19"/>
      <c r="UIZ1" s="19"/>
      <c r="UJA1" s="19"/>
      <c r="UJB1" s="19"/>
      <c r="UJC1" s="19"/>
      <c r="UJD1" s="19"/>
      <c r="UJE1" s="19"/>
      <c r="UJF1" s="19"/>
      <c r="UJG1" s="19"/>
      <c r="UJH1" s="19"/>
      <c r="UJI1" s="19"/>
      <c r="UJJ1" s="19"/>
      <c r="UJK1" s="19"/>
      <c r="UJL1" s="19"/>
      <c r="UJM1" s="19"/>
      <c r="UJN1" s="19"/>
      <c r="UJO1" s="19"/>
      <c r="UJP1" s="19"/>
      <c r="UJQ1" s="19"/>
      <c r="UJR1" s="19"/>
      <c r="UJS1" s="19"/>
      <c r="UJT1" s="19"/>
      <c r="UJU1" s="19"/>
      <c r="UJV1" s="19"/>
      <c r="UJW1" s="19"/>
      <c r="UJX1" s="19"/>
      <c r="UJY1" s="19"/>
      <c r="UJZ1" s="19"/>
      <c r="UKA1" s="19"/>
      <c r="UKB1" s="19"/>
      <c r="UKC1" s="19"/>
      <c r="UKD1" s="19"/>
      <c r="UKE1" s="19"/>
      <c r="UKF1" s="19"/>
      <c r="UKG1" s="19"/>
      <c r="UKH1" s="19"/>
      <c r="UKI1" s="19"/>
      <c r="UKJ1" s="19"/>
      <c r="UKK1" s="19"/>
      <c r="UKL1" s="19"/>
      <c r="UKM1" s="19"/>
      <c r="UKN1" s="19"/>
      <c r="UKO1" s="19"/>
      <c r="UKP1" s="19"/>
      <c r="UKQ1" s="19"/>
      <c r="UKR1" s="19"/>
      <c r="UKS1" s="19"/>
      <c r="UKT1" s="19"/>
      <c r="UKU1" s="19"/>
      <c r="UKV1" s="19"/>
      <c r="UKW1" s="19"/>
      <c r="UKX1" s="19"/>
      <c r="UKY1" s="19"/>
      <c r="UKZ1" s="19"/>
      <c r="ULA1" s="19"/>
      <c r="ULB1" s="19"/>
      <c r="ULC1" s="19"/>
      <c r="ULD1" s="19"/>
      <c r="ULE1" s="19"/>
      <c r="ULF1" s="19"/>
      <c r="ULG1" s="19"/>
      <c r="ULH1" s="19"/>
      <c r="ULI1" s="19"/>
      <c r="ULJ1" s="19"/>
      <c r="ULK1" s="19"/>
      <c r="ULL1" s="19"/>
      <c r="ULM1" s="19"/>
      <c r="ULN1" s="19"/>
      <c r="ULO1" s="19"/>
      <c r="ULP1" s="19"/>
      <c r="ULQ1" s="19"/>
      <c r="ULR1" s="19"/>
      <c r="ULS1" s="19"/>
      <c r="ULT1" s="19"/>
      <c r="ULU1" s="19"/>
      <c r="ULV1" s="19"/>
      <c r="ULW1" s="19"/>
      <c r="ULX1" s="19"/>
      <c r="ULY1" s="19"/>
      <c r="ULZ1" s="19"/>
      <c r="UMA1" s="19"/>
      <c r="UMB1" s="19"/>
      <c r="UMC1" s="19"/>
      <c r="UMD1" s="19"/>
      <c r="UME1" s="19"/>
      <c r="UMF1" s="19"/>
      <c r="UMG1" s="19"/>
      <c r="UMH1" s="19"/>
      <c r="UMI1" s="19"/>
      <c r="UMJ1" s="19"/>
      <c r="UMK1" s="19"/>
      <c r="UML1" s="19"/>
      <c r="UMM1" s="19"/>
      <c r="UMN1" s="19"/>
      <c r="UMO1" s="19"/>
      <c r="UMP1" s="19"/>
      <c r="UMQ1" s="19"/>
      <c r="UMR1" s="19"/>
      <c r="UMS1" s="19"/>
      <c r="UMT1" s="19"/>
      <c r="UMU1" s="19"/>
      <c r="UMV1" s="19"/>
      <c r="UMW1" s="19"/>
      <c r="UMX1" s="19"/>
      <c r="UMY1" s="19"/>
      <c r="UMZ1" s="19"/>
      <c r="UNA1" s="19"/>
      <c r="UNB1" s="19"/>
      <c r="UNC1" s="19"/>
      <c r="UND1" s="19"/>
      <c r="UNE1" s="19"/>
      <c r="UNF1" s="19"/>
      <c r="UNG1" s="19"/>
      <c r="UNH1" s="19"/>
      <c r="UNI1" s="19"/>
      <c r="UNJ1" s="19"/>
      <c r="UNK1" s="19"/>
      <c r="UNL1" s="19"/>
      <c r="UNM1" s="19"/>
      <c r="UNN1" s="19"/>
      <c r="UNO1" s="19"/>
      <c r="UNP1" s="19"/>
      <c r="UNQ1" s="19"/>
      <c r="UNR1" s="19"/>
      <c r="UNS1" s="19"/>
      <c r="UNT1" s="19"/>
      <c r="UNU1" s="19"/>
      <c r="UNV1" s="19"/>
      <c r="UNW1" s="19"/>
      <c r="UNX1" s="19"/>
      <c r="UNY1" s="19"/>
      <c r="UNZ1" s="19"/>
      <c r="UOA1" s="19"/>
      <c r="UOB1" s="19"/>
      <c r="UOC1" s="19"/>
      <c r="UOD1" s="19"/>
      <c r="UOE1" s="19"/>
      <c r="UOF1" s="19"/>
      <c r="UOG1" s="19"/>
      <c r="UOH1" s="19"/>
      <c r="UOI1" s="19"/>
      <c r="UOJ1" s="19"/>
      <c r="UOK1" s="19"/>
      <c r="UOL1" s="19"/>
      <c r="UOM1" s="19"/>
      <c r="UON1" s="19"/>
      <c r="UOO1" s="19"/>
      <c r="UOP1" s="19"/>
      <c r="UOQ1" s="19"/>
      <c r="UOR1" s="19"/>
      <c r="UOS1" s="19"/>
      <c r="UOT1" s="19"/>
      <c r="UOU1" s="19"/>
      <c r="UOV1" s="19"/>
      <c r="UOW1" s="19"/>
      <c r="UOX1" s="19"/>
      <c r="UOY1" s="19"/>
      <c r="UOZ1" s="19"/>
      <c r="UPA1" s="19"/>
      <c r="UPB1" s="19"/>
      <c r="UPC1" s="19"/>
      <c r="UPD1" s="19"/>
      <c r="UPE1" s="19"/>
      <c r="UPF1" s="19"/>
      <c r="UPG1" s="19"/>
      <c r="UPH1" s="19"/>
      <c r="UPI1" s="19"/>
      <c r="UPJ1" s="19"/>
      <c r="UPK1" s="19"/>
      <c r="UPL1" s="19"/>
      <c r="UPM1" s="19"/>
      <c r="UPN1" s="19"/>
      <c r="UPO1" s="19"/>
      <c r="UPP1" s="19"/>
      <c r="UPQ1" s="19"/>
      <c r="UPR1" s="19"/>
      <c r="UPS1" s="19"/>
      <c r="UPT1" s="19"/>
      <c r="UPU1" s="19"/>
      <c r="UPV1" s="19"/>
      <c r="UPW1" s="19"/>
      <c r="UPX1" s="19"/>
      <c r="UPY1" s="19"/>
      <c r="UPZ1" s="19"/>
      <c r="UQA1" s="19"/>
      <c r="UQB1" s="19"/>
      <c r="UQC1" s="19"/>
      <c r="UQD1" s="19"/>
      <c r="UQE1" s="19"/>
      <c r="UQF1" s="19"/>
      <c r="UQG1" s="19"/>
      <c r="UQH1" s="19"/>
      <c r="UQI1" s="19"/>
      <c r="UQJ1" s="19"/>
      <c r="UQK1" s="19"/>
      <c r="UQL1" s="19"/>
      <c r="UQM1" s="19"/>
      <c r="UQN1" s="19"/>
      <c r="UQO1" s="19"/>
      <c r="UQP1" s="19"/>
      <c r="UQQ1" s="19"/>
      <c r="UQR1" s="19"/>
      <c r="UQS1" s="19"/>
      <c r="UQT1" s="19"/>
      <c r="UQU1" s="19"/>
      <c r="UQV1" s="19"/>
      <c r="UQW1" s="19"/>
      <c r="UQX1" s="19"/>
      <c r="UQY1" s="19"/>
      <c r="UQZ1" s="19"/>
      <c r="URA1" s="19"/>
      <c r="URB1" s="19"/>
      <c r="URC1" s="19"/>
      <c r="URD1" s="19"/>
      <c r="URE1" s="19"/>
      <c r="URF1" s="19"/>
      <c r="URG1" s="19"/>
      <c r="URH1" s="19"/>
      <c r="URI1" s="19"/>
      <c r="URJ1" s="19"/>
      <c r="URK1" s="19"/>
      <c r="URL1" s="19"/>
      <c r="URM1" s="19"/>
      <c r="URN1" s="19"/>
      <c r="URO1" s="19"/>
      <c r="URP1" s="19"/>
      <c r="URQ1" s="19"/>
      <c r="URR1" s="19"/>
      <c r="URS1" s="19"/>
      <c r="URT1" s="19"/>
      <c r="URU1" s="19"/>
      <c r="URV1" s="19"/>
      <c r="URW1" s="19"/>
      <c r="URX1" s="19"/>
      <c r="URY1" s="19"/>
      <c r="URZ1" s="19"/>
      <c r="USA1" s="19"/>
      <c r="USB1" s="19"/>
      <c r="USC1" s="19"/>
      <c r="USD1" s="19"/>
      <c r="USE1" s="19"/>
      <c r="USF1" s="19"/>
      <c r="USG1" s="19"/>
      <c r="USH1" s="19"/>
      <c r="USI1" s="19"/>
      <c r="USJ1" s="19"/>
      <c r="USK1" s="19"/>
      <c r="USL1" s="19"/>
      <c r="USM1" s="19"/>
      <c r="USN1" s="19"/>
      <c r="USO1" s="19"/>
      <c r="USP1" s="19"/>
      <c r="USQ1" s="19"/>
      <c r="USR1" s="19"/>
      <c r="USS1" s="19"/>
      <c r="UST1" s="19"/>
      <c r="USU1" s="19"/>
      <c r="USV1" s="19"/>
      <c r="USW1" s="19"/>
      <c r="USX1" s="19"/>
      <c r="USY1" s="19"/>
      <c r="USZ1" s="19"/>
      <c r="UTA1" s="19"/>
      <c r="UTB1" s="19"/>
      <c r="UTC1" s="19"/>
      <c r="UTD1" s="19"/>
      <c r="UTE1" s="19"/>
      <c r="UTF1" s="19"/>
      <c r="UTG1" s="19"/>
      <c r="UTH1" s="19"/>
      <c r="UTI1" s="19"/>
      <c r="UTJ1" s="19"/>
      <c r="UTK1" s="19"/>
      <c r="UTL1" s="19"/>
      <c r="UTM1" s="19"/>
      <c r="UTN1" s="19"/>
      <c r="UTO1" s="19"/>
      <c r="UTP1" s="19"/>
      <c r="UTQ1" s="19"/>
      <c r="UTR1" s="19"/>
      <c r="UTS1" s="19"/>
      <c r="UTT1" s="19"/>
      <c r="UTU1" s="19"/>
      <c r="UTV1" s="19"/>
      <c r="UTW1" s="19"/>
      <c r="UTX1" s="19"/>
      <c r="UTY1" s="19"/>
      <c r="UTZ1" s="19"/>
      <c r="UUA1" s="19"/>
      <c r="UUB1" s="19"/>
      <c r="UUC1" s="19"/>
      <c r="UUD1" s="19"/>
      <c r="UUE1" s="19"/>
      <c r="UUF1" s="19"/>
      <c r="UUG1" s="19"/>
      <c r="UUH1" s="19"/>
      <c r="UUI1" s="19"/>
      <c r="UUJ1" s="19"/>
      <c r="UUK1" s="19"/>
      <c r="UUL1" s="19"/>
      <c r="UUM1" s="19"/>
      <c r="UUN1" s="19"/>
      <c r="UUO1" s="19"/>
      <c r="UUP1" s="19"/>
      <c r="UUQ1" s="19"/>
      <c r="UUR1" s="19"/>
      <c r="UUS1" s="19"/>
      <c r="UUT1" s="19"/>
      <c r="UUU1" s="19"/>
      <c r="UUV1" s="19"/>
      <c r="UUW1" s="19"/>
      <c r="UUX1" s="19"/>
      <c r="UUY1" s="19"/>
      <c r="UUZ1" s="19"/>
      <c r="UVA1" s="19"/>
      <c r="UVB1" s="19"/>
      <c r="UVC1" s="19"/>
      <c r="UVD1" s="19"/>
      <c r="UVE1" s="19"/>
      <c r="UVF1" s="19"/>
      <c r="UVG1" s="19"/>
      <c r="UVH1" s="19"/>
      <c r="UVI1" s="19"/>
      <c r="UVJ1" s="19"/>
      <c r="UVK1" s="19"/>
      <c r="UVL1" s="19"/>
      <c r="UVM1" s="19"/>
      <c r="UVN1" s="19"/>
      <c r="UVO1" s="19"/>
      <c r="UVP1" s="19"/>
      <c r="UVQ1" s="19"/>
      <c r="UVR1" s="19"/>
      <c r="UVS1" s="19"/>
      <c r="UVT1" s="19"/>
      <c r="UVU1" s="19"/>
      <c r="UVV1" s="19"/>
      <c r="UVW1" s="19"/>
      <c r="UVX1" s="19"/>
      <c r="UVY1" s="19"/>
      <c r="UVZ1" s="19"/>
      <c r="UWA1" s="19"/>
      <c r="UWB1" s="19"/>
      <c r="UWC1" s="19"/>
      <c r="UWD1" s="19"/>
      <c r="UWE1" s="19"/>
      <c r="UWF1" s="19"/>
      <c r="UWG1" s="19"/>
      <c r="UWH1" s="19"/>
      <c r="UWI1" s="19"/>
      <c r="UWJ1" s="19"/>
      <c r="UWK1" s="19"/>
      <c r="UWL1" s="19"/>
      <c r="UWM1" s="19"/>
      <c r="UWN1" s="19"/>
      <c r="UWO1" s="19"/>
      <c r="UWP1" s="19"/>
      <c r="UWQ1" s="19"/>
      <c r="UWR1" s="19"/>
      <c r="UWS1" s="19"/>
      <c r="UWT1" s="19"/>
      <c r="UWU1" s="19"/>
      <c r="UWV1" s="19"/>
      <c r="UWW1" s="19"/>
      <c r="UWX1" s="19"/>
      <c r="UWY1" s="19"/>
      <c r="UWZ1" s="19"/>
      <c r="UXA1" s="19"/>
      <c r="UXB1" s="19"/>
      <c r="UXC1" s="19"/>
      <c r="UXD1" s="19"/>
      <c r="UXE1" s="19"/>
      <c r="UXF1" s="19"/>
      <c r="UXG1" s="19"/>
      <c r="UXH1" s="19"/>
      <c r="UXI1" s="19"/>
      <c r="UXJ1" s="19"/>
      <c r="UXK1" s="19"/>
      <c r="UXL1" s="19"/>
      <c r="UXM1" s="19"/>
      <c r="UXN1" s="19"/>
      <c r="UXO1" s="19"/>
      <c r="UXP1" s="19"/>
      <c r="UXQ1" s="19"/>
      <c r="UXR1" s="19"/>
      <c r="UXS1" s="19"/>
      <c r="UXT1" s="19"/>
      <c r="UXU1" s="19"/>
      <c r="UXV1" s="19"/>
      <c r="UXW1" s="19"/>
      <c r="UXX1" s="19"/>
      <c r="UXY1" s="19"/>
      <c r="UXZ1" s="19"/>
      <c r="UYA1" s="19"/>
      <c r="UYB1" s="19"/>
      <c r="UYC1" s="19"/>
      <c r="UYD1" s="19"/>
      <c r="UYE1" s="19"/>
      <c r="UYF1" s="19"/>
      <c r="UYG1" s="19"/>
      <c r="UYH1" s="19"/>
      <c r="UYI1" s="19"/>
      <c r="UYJ1" s="19"/>
      <c r="UYK1" s="19"/>
      <c r="UYL1" s="19"/>
      <c r="UYM1" s="19"/>
      <c r="UYN1" s="19"/>
      <c r="UYO1" s="19"/>
      <c r="UYP1" s="19"/>
      <c r="UYQ1" s="19"/>
      <c r="UYR1" s="19"/>
      <c r="UYS1" s="19"/>
      <c r="UYT1" s="19"/>
      <c r="UYU1" s="19"/>
      <c r="UYV1" s="19"/>
      <c r="UYW1" s="19"/>
      <c r="UYX1" s="19"/>
      <c r="UYY1" s="19"/>
      <c r="UYZ1" s="19"/>
      <c r="UZA1" s="19"/>
      <c r="UZB1" s="19"/>
      <c r="UZC1" s="19"/>
      <c r="UZD1" s="19"/>
      <c r="UZE1" s="19"/>
      <c r="UZF1" s="19"/>
      <c r="UZG1" s="19"/>
      <c r="UZH1" s="19"/>
      <c r="UZI1" s="19"/>
      <c r="UZJ1" s="19"/>
      <c r="UZK1" s="19"/>
      <c r="UZL1" s="19"/>
      <c r="UZM1" s="19"/>
      <c r="UZN1" s="19"/>
      <c r="UZO1" s="19"/>
      <c r="UZP1" s="19"/>
      <c r="UZQ1" s="19"/>
      <c r="UZR1" s="19"/>
      <c r="UZS1" s="19"/>
      <c r="UZT1" s="19"/>
      <c r="UZU1" s="19"/>
      <c r="UZV1" s="19"/>
      <c r="UZW1" s="19"/>
      <c r="UZX1" s="19"/>
      <c r="UZY1" s="19"/>
      <c r="UZZ1" s="19"/>
      <c r="VAA1" s="19"/>
      <c r="VAB1" s="19"/>
      <c r="VAC1" s="19"/>
      <c r="VAD1" s="19"/>
      <c r="VAE1" s="19"/>
      <c r="VAF1" s="19"/>
      <c r="VAG1" s="19"/>
      <c r="VAH1" s="19"/>
      <c r="VAI1" s="19"/>
      <c r="VAJ1" s="19"/>
      <c r="VAK1" s="19"/>
      <c r="VAL1" s="19"/>
      <c r="VAM1" s="19"/>
      <c r="VAN1" s="19"/>
      <c r="VAO1" s="19"/>
      <c r="VAP1" s="19"/>
      <c r="VAQ1" s="19"/>
      <c r="VAR1" s="19"/>
      <c r="VAS1" s="19"/>
      <c r="VAT1" s="19"/>
      <c r="VAU1" s="19"/>
      <c r="VAV1" s="19"/>
      <c r="VAW1" s="19"/>
      <c r="VAX1" s="19"/>
      <c r="VAY1" s="19"/>
      <c r="VAZ1" s="19"/>
      <c r="VBA1" s="19"/>
      <c r="VBB1" s="19"/>
      <c r="VBC1" s="19"/>
      <c r="VBD1" s="19"/>
      <c r="VBE1" s="19"/>
      <c r="VBF1" s="19"/>
      <c r="VBG1" s="19"/>
      <c r="VBH1" s="19"/>
      <c r="VBI1" s="19"/>
      <c r="VBJ1" s="19"/>
      <c r="VBK1" s="19"/>
      <c r="VBL1" s="19"/>
      <c r="VBM1" s="19"/>
      <c r="VBN1" s="19"/>
      <c r="VBO1" s="19"/>
      <c r="VBP1" s="19"/>
      <c r="VBQ1" s="19"/>
      <c r="VBR1" s="19"/>
      <c r="VBS1" s="19"/>
      <c r="VBT1" s="19"/>
      <c r="VBU1" s="19"/>
      <c r="VBV1" s="19"/>
      <c r="VBW1" s="19"/>
      <c r="VBX1" s="19"/>
      <c r="VBY1" s="19"/>
      <c r="VBZ1" s="19"/>
      <c r="VCA1" s="19"/>
      <c r="VCB1" s="19"/>
      <c r="VCC1" s="19"/>
      <c r="VCD1" s="19"/>
      <c r="VCE1" s="19"/>
      <c r="VCF1" s="19"/>
      <c r="VCG1" s="19"/>
      <c r="VCH1" s="19"/>
      <c r="VCI1" s="19"/>
      <c r="VCJ1" s="19"/>
      <c r="VCK1" s="19"/>
      <c r="VCL1" s="19"/>
      <c r="VCM1" s="19"/>
      <c r="VCN1" s="19"/>
      <c r="VCO1" s="19"/>
      <c r="VCP1" s="19"/>
      <c r="VCQ1" s="19"/>
      <c r="VCR1" s="19"/>
      <c r="VCS1" s="19"/>
      <c r="VCT1" s="19"/>
      <c r="VCU1" s="19"/>
      <c r="VCV1" s="19"/>
      <c r="VCW1" s="19"/>
      <c r="VCX1" s="19"/>
      <c r="VCY1" s="19"/>
      <c r="VCZ1" s="19"/>
      <c r="VDA1" s="19"/>
      <c r="VDB1" s="19"/>
      <c r="VDC1" s="19"/>
      <c r="VDD1" s="19"/>
      <c r="VDE1" s="19"/>
      <c r="VDF1" s="19"/>
      <c r="VDG1" s="19"/>
      <c r="VDH1" s="19"/>
      <c r="VDI1" s="19"/>
      <c r="VDJ1" s="19"/>
      <c r="VDK1" s="19"/>
      <c r="VDL1" s="19"/>
      <c r="VDM1" s="19"/>
      <c r="VDN1" s="19"/>
      <c r="VDO1" s="19"/>
      <c r="VDP1" s="19"/>
      <c r="VDQ1" s="19"/>
      <c r="VDR1" s="19"/>
      <c r="VDS1" s="19"/>
      <c r="VDT1" s="19"/>
      <c r="VDU1" s="19"/>
      <c r="VDV1" s="19"/>
      <c r="VDW1" s="19"/>
      <c r="VDX1" s="19"/>
      <c r="VDY1" s="19"/>
      <c r="VDZ1" s="19"/>
      <c r="VEA1" s="19"/>
      <c r="VEB1" s="19"/>
      <c r="VEC1" s="19"/>
      <c r="VED1" s="19"/>
      <c r="VEE1" s="19"/>
      <c r="VEF1" s="19"/>
      <c r="VEG1" s="19"/>
      <c r="VEH1" s="19"/>
      <c r="VEI1" s="19"/>
      <c r="VEJ1" s="19"/>
      <c r="VEK1" s="19"/>
      <c r="VEL1" s="19"/>
      <c r="VEM1" s="19"/>
      <c r="VEN1" s="19"/>
      <c r="VEO1" s="19"/>
      <c r="VEP1" s="19"/>
      <c r="VEQ1" s="19"/>
      <c r="VER1" s="19"/>
      <c r="VES1" s="19"/>
      <c r="VET1" s="19"/>
      <c r="VEU1" s="19"/>
      <c r="VEV1" s="19"/>
      <c r="VEW1" s="19"/>
      <c r="VEX1" s="19"/>
      <c r="VEY1" s="19"/>
      <c r="VEZ1" s="19"/>
      <c r="VFA1" s="19"/>
      <c r="VFB1" s="19"/>
      <c r="VFC1" s="19"/>
      <c r="VFD1" s="19"/>
      <c r="VFE1" s="19"/>
      <c r="VFF1" s="19"/>
      <c r="VFG1" s="19"/>
      <c r="VFH1" s="19"/>
      <c r="VFI1" s="19"/>
      <c r="VFJ1" s="19"/>
      <c r="VFK1" s="19"/>
      <c r="VFL1" s="19"/>
      <c r="VFM1" s="19"/>
      <c r="VFN1" s="19"/>
      <c r="VFO1" s="19"/>
      <c r="VFP1" s="19"/>
      <c r="VFQ1" s="19"/>
      <c r="VFR1" s="19"/>
      <c r="VFS1" s="19"/>
      <c r="VFT1" s="19"/>
      <c r="VFU1" s="19"/>
      <c r="VFV1" s="19"/>
      <c r="VFW1" s="19"/>
      <c r="VFX1" s="19"/>
      <c r="VFY1" s="19"/>
      <c r="VFZ1" s="19"/>
      <c r="VGA1" s="19"/>
      <c r="VGB1" s="19"/>
      <c r="VGC1" s="19"/>
      <c r="VGD1" s="19"/>
      <c r="VGE1" s="19"/>
      <c r="VGF1" s="19"/>
      <c r="VGG1" s="19"/>
      <c r="VGH1" s="19"/>
      <c r="VGI1" s="19"/>
      <c r="VGJ1" s="19"/>
      <c r="VGK1" s="19"/>
      <c r="VGL1" s="19"/>
      <c r="VGM1" s="19"/>
      <c r="VGN1" s="19"/>
      <c r="VGO1" s="19"/>
      <c r="VGP1" s="19"/>
      <c r="VGQ1" s="19"/>
      <c r="VGR1" s="19"/>
      <c r="VGS1" s="19"/>
      <c r="VGT1" s="19"/>
      <c r="VGU1" s="19"/>
      <c r="VGV1" s="19"/>
      <c r="VGW1" s="19"/>
      <c r="VGX1" s="19"/>
      <c r="VGY1" s="19"/>
      <c r="VGZ1" s="19"/>
      <c r="VHA1" s="19"/>
      <c r="VHB1" s="19"/>
      <c r="VHC1" s="19"/>
      <c r="VHD1" s="19"/>
      <c r="VHE1" s="19"/>
      <c r="VHF1" s="19"/>
      <c r="VHG1" s="19"/>
      <c r="VHH1" s="19"/>
      <c r="VHI1" s="19"/>
      <c r="VHJ1" s="19"/>
      <c r="VHK1" s="19"/>
      <c r="VHL1" s="19"/>
      <c r="VHM1" s="19"/>
      <c r="VHN1" s="19"/>
      <c r="VHO1" s="19"/>
      <c r="VHP1" s="19"/>
      <c r="VHQ1" s="19"/>
      <c r="VHR1" s="19"/>
      <c r="VHS1" s="19"/>
      <c r="VHT1" s="19"/>
      <c r="VHU1" s="19"/>
      <c r="VHV1" s="19"/>
      <c r="VHW1" s="19"/>
      <c r="VHX1" s="19"/>
      <c r="VHY1" s="19"/>
      <c r="VHZ1" s="19"/>
      <c r="VIA1" s="19"/>
      <c r="VIB1" s="19"/>
      <c r="VIC1" s="19"/>
      <c r="VID1" s="19"/>
      <c r="VIE1" s="19"/>
      <c r="VIF1" s="19"/>
      <c r="VIG1" s="19"/>
      <c r="VIH1" s="19"/>
      <c r="VII1" s="19"/>
      <c r="VIJ1" s="19"/>
      <c r="VIK1" s="19"/>
      <c r="VIL1" s="19"/>
      <c r="VIM1" s="19"/>
      <c r="VIN1" s="19"/>
      <c r="VIO1" s="19"/>
      <c r="VIP1" s="19"/>
      <c r="VIQ1" s="19"/>
      <c r="VIR1" s="19"/>
      <c r="VIS1" s="19"/>
      <c r="VIT1" s="19"/>
      <c r="VIU1" s="19"/>
      <c r="VIV1" s="19"/>
      <c r="VIW1" s="19"/>
      <c r="VIX1" s="19"/>
      <c r="VIY1" s="19"/>
      <c r="VIZ1" s="19"/>
      <c r="VJA1" s="19"/>
      <c r="VJB1" s="19"/>
      <c r="VJC1" s="19"/>
      <c r="VJD1" s="19"/>
      <c r="VJE1" s="19"/>
      <c r="VJF1" s="19"/>
      <c r="VJG1" s="19"/>
      <c r="VJH1" s="19"/>
      <c r="VJI1" s="19"/>
      <c r="VJJ1" s="19"/>
      <c r="VJK1" s="19"/>
      <c r="VJL1" s="19"/>
      <c r="VJM1" s="19"/>
      <c r="VJN1" s="19"/>
      <c r="VJO1" s="19"/>
      <c r="VJP1" s="19"/>
      <c r="VJQ1" s="19"/>
      <c r="VJR1" s="19"/>
      <c r="VJS1" s="19"/>
      <c r="VJT1" s="19"/>
      <c r="VJU1" s="19"/>
      <c r="VJV1" s="19"/>
      <c r="VJW1" s="19"/>
      <c r="VJX1" s="19"/>
      <c r="VJY1" s="19"/>
      <c r="VJZ1" s="19"/>
      <c r="VKA1" s="19"/>
      <c r="VKB1" s="19"/>
      <c r="VKC1" s="19"/>
      <c r="VKD1" s="19"/>
      <c r="VKE1" s="19"/>
      <c r="VKF1" s="19"/>
      <c r="VKG1" s="19"/>
      <c r="VKH1" s="19"/>
      <c r="VKI1" s="19"/>
      <c r="VKJ1" s="19"/>
      <c r="VKK1" s="19"/>
      <c r="VKL1" s="19"/>
      <c r="VKM1" s="19"/>
      <c r="VKN1" s="19"/>
      <c r="VKO1" s="19"/>
      <c r="VKP1" s="19"/>
      <c r="VKQ1" s="19"/>
      <c r="VKR1" s="19"/>
      <c r="VKS1" s="19"/>
      <c r="VKT1" s="19"/>
      <c r="VKU1" s="19"/>
      <c r="VKV1" s="19"/>
      <c r="VKW1" s="19"/>
      <c r="VKX1" s="19"/>
      <c r="VKY1" s="19"/>
      <c r="VKZ1" s="19"/>
      <c r="VLA1" s="19"/>
      <c r="VLB1" s="19"/>
      <c r="VLC1" s="19"/>
      <c r="VLD1" s="19"/>
      <c r="VLE1" s="19"/>
      <c r="VLF1" s="19"/>
      <c r="VLG1" s="19"/>
      <c r="VLH1" s="19"/>
      <c r="VLI1" s="19"/>
      <c r="VLJ1" s="19"/>
      <c r="VLK1" s="19"/>
      <c r="VLL1" s="19"/>
      <c r="VLM1" s="19"/>
      <c r="VLN1" s="19"/>
      <c r="VLO1" s="19"/>
      <c r="VLP1" s="19"/>
      <c r="VLQ1" s="19"/>
      <c r="VLR1" s="19"/>
      <c r="VLS1" s="19"/>
      <c r="VLT1" s="19"/>
      <c r="VLU1" s="19"/>
      <c r="VLV1" s="19"/>
      <c r="VLW1" s="19"/>
      <c r="VLX1" s="19"/>
      <c r="VLY1" s="19"/>
      <c r="VLZ1" s="19"/>
      <c r="VMA1" s="19"/>
      <c r="VMB1" s="19"/>
      <c r="VMC1" s="19"/>
      <c r="VMD1" s="19"/>
      <c r="VME1" s="19"/>
      <c r="VMF1" s="19"/>
      <c r="VMG1" s="19"/>
      <c r="VMH1" s="19"/>
      <c r="VMI1" s="19"/>
      <c r="VMJ1" s="19"/>
      <c r="VMK1" s="19"/>
      <c r="VML1" s="19"/>
      <c r="VMM1" s="19"/>
      <c r="VMN1" s="19"/>
      <c r="VMO1" s="19"/>
      <c r="VMP1" s="19"/>
      <c r="VMQ1" s="19"/>
      <c r="VMR1" s="19"/>
      <c r="VMS1" s="19"/>
      <c r="VMT1" s="19"/>
      <c r="VMU1" s="19"/>
      <c r="VMV1" s="19"/>
      <c r="VMW1" s="19"/>
      <c r="VMX1" s="19"/>
      <c r="VMY1" s="19"/>
      <c r="VMZ1" s="19"/>
      <c r="VNA1" s="19"/>
      <c r="VNB1" s="19"/>
      <c r="VNC1" s="19"/>
      <c r="VND1" s="19"/>
      <c r="VNE1" s="19"/>
      <c r="VNF1" s="19"/>
      <c r="VNG1" s="19"/>
      <c r="VNH1" s="19"/>
      <c r="VNI1" s="19"/>
      <c r="VNJ1" s="19"/>
      <c r="VNK1" s="19"/>
      <c r="VNL1" s="19"/>
      <c r="VNM1" s="19"/>
      <c r="VNN1" s="19"/>
      <c r="VNO1" s="19"/>
      <c r="VNP1" s="19"/>
      <c r="VNQ1" s="19"/>
      <c r="VNR1" s="19"/>
      <c r="VNS1" s="19"/>
      <c r="VNT1" s="19"/>
      <c r="VNU1" s="19"/>
      <c r="VNV1" s="19"/>
      <c r="VNW1" s="19"/>
      <c r="VNX1" s="19"/>
      <c r="VNY1" s="19"/>
      <c r="VNZ1" s="19"/>
      <c r="VOA1" s="19"/>
      <c r="VOB1" s="19"/>
      <c r="VOC1" s="19"/>
      <c r="VOD1" s="19"/>
      <c r="VOE1" s="19"/>
      <c r="VOF1" s="19"/>
      <c r="VOG1" s="19"/>
      <c r="VOH1" s="19"/>
      <c r="VOI1" s="19"/>
      <c r="VOJ1" s="19"/>
      <c r="VOK1" s="19"/>
      <c r="VOL1" s="19"/>
      <c r="VOM1" s="19"/>
      <c r="VON1" s="19"/>
      <c r="VOO1" s="19"/>
      <c r="VOP1" s="19"/>
      <c r="VOQ1" s="19"/>
      <c r="VOR1" s="19"/>
      <c r="VOS1" s="19"/>
      <c r="VOT1" s="19"/>
      <c r="VOU1" s="19"/>
      <c r="VOV1" s="19"/>
      <c r="VOW1" s="19"/>
      <c r="VOX1" s="19"/>
      <c r="VOY1" s="19"/>
      <c r="VOZ1" s="19"/>
      <c r="VPA1" s="19"/>
      <c r="VPB1" s="19"/>
      <c r="VPC1" s="19"/>
      <c r="VPD1" s="19"/>
      <c r="VPE1" s="19"/>
      <c r="VPF1" s="19"/>
      <c r="VPG1" s="19"/>
      <c r="VPH1" s="19"/>
      <c r="VPI1" s="19"/>
      <c r="VPJ1" s="19"/>
      <c r="VPK1" s="19"/>
      <c r="VPL1" s="19"/>
      <c r="VPM1" s="19"/>
      <c r="VPN1" s="19"/>
      <c r="VPO1" s="19"/>
      <c r="VPP1" s="19"/>
      <c r="VPQ1" s="19"/>
      <c r="VPR1" s="19"/>
      <c r="VPS1" s="19"/>
      <c r="VPT1" s="19"/>
      <c r="VPU1" s="19"/>
      <c r="VPV1" s="19"/>
      <c r="VPW1" s="19"/>
      <c r="VPX1" s="19"/>
      <c r="VPY1" s="19"/>
      <c r="VPZ1" s="19"/>
      <c r="VQA1" s="19"/>
      <c r="VQB1" s="19"/>
      <c r="VQC1" s="19"/>
      <c r="VQD1" s="19"/>
      <c r="VQE1" s="19"/>
      <c r="VQF1" s="19"/>
      <c r="VQG1" s="19"/>
      <c r="VQH1" s="19"/>
      <c r="VQI1" s="19"/>
      <c r="VQJ1" s="19"/>
      <c r="VQK1" s="19"/>
      <c r="VQL1" s="19"/>
      <c r="VQM1" s="19"/>
      <c r="VQN1" s="19"/>
      <c r="VQO1" s="19"/>
      <c r="VQP1" s="19"/>
      <c r="VQQ1" s="19"/>
      <c r="VQR1" s="19"/>
      <c r="VQS1" s="19"/>
      <c r="VQT1" s="19"/>
      <c r="VQU1" s="19"/>
      <c r="VQV1" s="19"/>
      <c r="VQW1" s="19"/>
      <c r="VQX1" s="19"/>
      <c r="VQY1" s="19"/>
      <c r="VQZ1" s="19"/>
      <c r="VRA1" s="19"/>
      <c r="VRB1" s="19"/>
      <c r="VRC1" s="19"/>
      <c r="VRD1" s="19"/>
      <c r="VRE1" s="19"/>
      <c r="VRF1" s="19"/>
      <c r="VRG1" s="19"/>
      <c r="VRH1" s="19"/>
      <c r="VRI1" s="19"/>
      <c r="VRJ1" s="19"/>
      <c r="VRK1" s="19"/>
      <c r="VRL1" s="19"/>
      <c r="VRM1" s="19"/>
      <c r="VRN1" s="19"/>
      <c r="VRO1" s="19"/>
      <c r="VRP1" s="19"/>
      <c r="VRQ1" s="19"/>
      <c r="VRR1" s="19"/>
      <c r="VRS1" s="19"/>
      <c r="VRT1" s="19"/>
      <c r="VRU1" s="19"/>
      <c r="VRV1" s="19"/>
      <c r="VRW1" s="19"/>
      <c r="VRX1" s="19"/>
      <c r="VRY1" s="19"/>
      <c r="VRZ1" s="19"/>
      <c r="VSA1" s="19"/>
      <c r="VSB1" s="19"/>
      <c r="VSC1" s="19"/>
      <c r="VSD1" s="19"/>
      <c r="VSE1" s="19"/>
      <c r="VSF1" s="19"/>
      <c r="VSG1" s="19"/>
      <c r="VSH1" s="19"/>
      <c r="VSI1" s="19"/>
      <c r="VSJ1" s="19"/>
      <c r="VSK1" s="19"/>
      <c r="VSL1" s="19"/>
      <c r="VSM1" s="19"/>
      <c r="VSN1" s="19"/>
      <c r="VSO1" s="19"/>
      <c r="VSP1" s="19"/>
      <c r="VSQ1" s="19"/>
      <c r="VSR1" s="19"/>
      <c r="VSS1" s="19"/>
      <c r="VST1" s="19"/>
      <c r="VSU1" s="19"/>
      <c r="VSV1" s="19"/>
      <c r="VSW1" s="19"/>
      <c r="VSX1" s="19"/>
      <c r="VSY1" s="19"/>
      <c r="VSZ1" s="19"/>
      <c r="VTA1" s="19"/>
      <c r="VTB1" s="19"/>
      <c r="VTC1" s="19"/>
      <c r="VTD1" s="19"/>
      <c r="VTE1" s="19"/>
      <c r="VTF1" s="19"/>
      <c r="VTG1" s="19"/>
      <c r="VTH1" s="19"/>
      <c r="VTI1" s="19"/>
      <c r="VTJ1" s="19"/>
      <c r="VTK1" s="19"/>
      <c r="VTL1" s="19"/>
      <c r="VTM1" s="19"/>
      <c r="VTN1" s="19"/>
      <c r="VTO1" s="19"/>
      <c r="VTP1" s="19"/>
      <c r="VTQ1" s="19"/>
      <c r="VTR1" s="19"/>
      <c r="VTS1" s="19"/>
      <c r="VTT1" s="19"/>
      <c r="VTU1" s="19"/>
      <c r="VTV1" s="19"/>
      <c r="VTW1" s="19"/>
      <c r="VTX1" s="19"/>
      <c r="VTY1" s="19"/>
      <c r="VTZ1" s="19"/>
      <c r="VUA1" s="19"/>
      <c r="VUB1" s="19"/>
      <c r="VUC1" s="19"/>
      <c r="VUD1" s="19"/>
      <c r="VUE1" s="19"/>
      <c r="VUF1" s="19"/>
      <c r="VUG1" s="19"/>
      <c r="VUH1" s="19"/>
      <c r="VUI1" s="19"/>
      <c r="VUJ1" s="19"/>
      <c r="VUK1" s="19"/>
      <c r="VUL1" s="19"/>
      <c r="VUM1" s="19"/>
      <c r="VUN1" s="19"/>
      <c r="VUO1" s="19"/>
      <c r="VUP1" s="19"/>
      <c r="VUQ1" s="19"/>
      <c r="VUR1" s="19"/>
      <c r="VUS1" s="19"/>
      <c r="VUT1" s="19"/>
      <c r="VUU1" s="19"/>
      <c r="VUV1" s="19"/>
      <c r="VUW1" s="19"/>
      <c r="VUX1" s="19"/>
      <c r="VUY1" s="19"/>
      <c r="VUZ1" s="19"/>
      <c r="VVA1" s="19"/>
      <c r="VVB1" s="19"/>
      <c r="VVC1" s="19"/>
      <c r="VVD1" s="19"/>
      <c r="VVE1" s="19"/>
      <c r="VVF1" s="19"/>
      <c r="VVG1" s="19"/>
      <c r="VVH1" s="19"/>
      <c r="VVI1" s="19"/>
      <c r="VVJ1" s="19"/>
      <c r="VVK1" s="19"/>
      <c r="VVL1" s="19"/>
      <c r="VVM1" s="19"/>
      <c r="VVN1" s="19"/>
      <c r="VVO1" s="19"/>
      <c r="VVP1" s="19"/>
      <c r="VVQ1" s="19"/>
      <c r="VVR1" s="19"/>
      <c r="VVS1" s="19"/>
      <c r="VVT1" s="19"/>
      <c r="VVU1" s="19"/>
      <c r="VVV1" s="19"/>
      <c r="VVW1" s="19"/>
      <c r="VVX1" s="19"/>
      <c r="VVY1" s="19"/>
      <c r="VVZ1" s="19"/>
      <c r="VWA1" s="19"/>
      <c r="VWB1" s="19"/>
      <c r="VWC1" s="19"/>
      <c r="VWD1" s="19"/>
      <c r="VWE1" s="19"/>
      <c r="VWF1" s="19"/>
      <c r="VWG1" s="19"/>
      <c r="VWH1" s="19"/>
      <c r="VWI1" s="19"/>
      <c r="VWJ1" s="19"/>
      <c r="VWK1" s="19"/>
      <c r="VWL1" s="19"/>
      <c r="VWM1" s="19"/>
      <c r="VWN1" s="19"/>
      <c r="VWO1" s="19"/>
      <c r="VWP1" s="19"/>
      <c r="VWQ1" s="19"/>
      <c r="VWR1" s="19"/>
      <c r="VWS1" s="19"/>
      <c r="VWT1" s="19"/>
      <c r="VWU1" s="19"/>
      <c r="VWV1" s="19"/>
      <c r="VWW1" s="19"/>
      <c r="VWX1" s="19"/>
      <c r="VWY1" s="19"/>
      <c r="VWZ1" s="19"/>
      <c r="VXA1" s="19"/>
      <c r="VXB1" s="19"/>
      <c r="VXC1" s="19"/>
      <c r="VXD1" s="19"/>
      <c r="VXE1" s="19"/>
      <c r="VXF1" s="19"/>
      <c r="VXG1" s="19"/>
      <c r="VXH1" s="19"/>
      <c r="VXI1" s="19"/>
      <c r="VXJ1" s="19"/>
      <c r="VXK1" s="19"/>
      <c r="VXL1" s="19"/>
      <c r="VXM1" s="19"/>
      <c r="VXN1" s="19"/>
      <c r="VXO1" s="19"/>
      <c r="VXP1" s="19"/>
      <c r="VXQ1" s="19"/>
      <c r="VXR1" s="19"/>
      <c r="VXS1" s="19"/>
      <c r="VXT1" s="19"/>
      <c r="VXU1" s="19"/>
      <c r="VXV1" s="19"/>
      <c r="VXW1" s="19"/>
      <c r="VXX1" s="19"/>
      <c r="VXY1" s="19"/>
      <c r="VXZ1" s="19"/>
      <c r="VYA1" s="19"/>
      <c r="VYB1" s="19"/>
      <c r="VYC1" s="19"/>
      <c r="VYD1" s="19"/>
      <c r="VYE1" s="19"/>
      <c r="VYF1" s="19"/>
      <c r="VYG1" s="19"/>
      <c r="VYH1" s="19"/>
      <c r="VYI1" s="19"/>
      <c r="VYJ1" s="19"/>
      <c r="VYK1" s="19"/>
      <c r="VYL1" s="19"/>
      <c r="VYM1" s="19"/>
      <c r="VYN1" s="19"/>
      <c r="VYO1" s="19"/>
      <c r="VYP1" s="19"/>
      <c r="VYQ1" s="19"/>
      <c r="VYR1" s="19"/>
      <c r="VYS1" s="19"/>
      <c r="VYT1" s="19"/>
      <c r="VYU1" s="19"/>
      <c r="VYV1" s="19"/>
      <c r="VYW1" s="19"/>
      <c r="VYX1" s="19"/>
      <c r="VYY1" s="19"/>
      <c r="VYZ1" s="19"/>
      <c r="VZA1" s="19"/>
      <c r="VZB1" s="19"/>
      <c r="VZC1" s="19"/>
      <c r="VZD1" s="19"/>
      <c r="VZE1" s="19"/>
      <c r="VZF1" s="19"/>
      <c r="VZG1" s="19"/>
      <c r="VZH1" s="19"/>
      <c r="VZI1" s="19"/>
      <c r="VZJ1" s="19"/>
      <c r="VZK1" s="19"/>
      <c r="VZL1" s="19"/>
      <c r="VZM1" s="19"/>
      <c r="VZN1" s="19"/>
      <c r="VZO1" s="19"/>
      <c r="VZP1" s="19"/>
      <c r="VZQ1" s="19"/>
      <c r="VZR1" s="19"/>
      <c r="VZS1" s="19"/>
      <c r="VZT1" s="19"/>
      <c r="VZU1" s="19"/>
      <c r="VZV1" s="19"/>
      <c r="VZW1" s="19"/>
      <c r="VZX1" s="19"/>
      <c r="VZY1" s="19"/>
      <c r="VZZ1" s="19"/>
      <c r="WAA1" s="19"/>
      <c r="WAB1" s="19"/>
      <c r="WAC1" s="19"/>
      <c r="WAD1" s="19"/>
      <c r="WAE1" s="19"/>
      <c r="WAF1" s="19"/>
      <c r="WAG1" s="19"/>
      <c r="WAH1" s="19"/>
      <c r="WAI1" s="19"/>
      <c r="WAJ1" s="19"/>
      <c r="WAK1" s="19"/>
      <c r="WAL1" s="19"/>
      <c r="WAM1" s="19"/>
      <c r="WAN1" s="19"/>
      <c r="WAO1" s="19"/>
      <c r="WAP1" s="19"/>
      <c r="WAQ1" s="19"/>
      <c r="WAR1" s="19"/>
      <c r="WAS1" s="19"/>
      <c r="WAT1" s="19"/>
      <c r="WAU1" s="19"/>
      <c r="WAV1" s="19"/>
      <c r="WAW1" s="19"/>
      <c r="WAX1" s="19"/>
      <c r="WAY1" s="19"/>
      <c r="WAZ1" s="19"/>
      <c r="WBA1" s="19"/>
      <c r="WBB1" s="19"/>
      <c r="WBC1" s="19"/>
      <c r="WBD1" s="19"/>
      <c r="WBE1" s="19"/>
      <c r="WBF1" s="19"/>
      <c r="WBG1" s="19"/>
      <c r="WBH1" s="19"/>
      <c r="WBI1" s="19"/>
      <c r="WBJ1" s="19"/>
      <c r="WBK1" s="19"/>
      <c r="WBL1" s="19"/>
      <c r="WBM1" s="19"/>
      <c r="WBN1" s="19"/>
      <c r="WBO1" s="19"/>
      <c r="WBP1" s="19"/>
      <c r="WBQ1" s="19"/>
      <c r="WBR1" s="19"/>
      <c r="WBS1" s="19"/>
      <c r="WBT1" s="19"/>
      <c r="WBU1" s="19"/>
      <c r="WBV1" s="19"/>
      <c r="WBW1" s="19"/>
      <c r="WBX1" s="19"/>
      <c r="WBY1" s="19"/>
      <c r="WBZ1" s="19"/>
      <c r="WCA1" s="19"/>
      <c r="WCB1" s="19"/>
      <c r="WCC1" s="19"/>
      <c r="WCD1" s="19"/>
      <c r="WCE1" s="19"/>
      <c r="WCF1" s="19"/>
      <c r="WCG1" s="19"/>
      <c r="WCH1" s="19"/>
      <c r="WCI1" s="19"/>
      <c r="WCJ1" s="19"/>
      <c r="WCK1" s="19"/>
      <c r="WCL1" s="19"/>
      <c r="WCM1" s="19"/>
      <c r="WCN1" s="19"/>
      <c r="WCO1" s="19"/>
      <c r="WCP1" s="19"/>
      <c r="WCQ1" s="19"/>
      <c r="WCR1" s="19"/>
      <c r="WCS1" s="19"/>
      <c r="WCT1" s="19"/>
      <c r="WCU1" s="19"/>
      <c r="WCV1" s="19"/>
      <c r="WCW1" s="19"/>
      <c r="WCX1" s="19"/>
      <c r="WCY1" s="19"/>
      <c r="WCZ1" s="19"/>
      <c r="WDA1" s="19"/>
      <c r="WDB1" s="19"/>
      <c r="WDC1" s="19"/>
      <c r="WDD1" s="19"/>
      <c r="WDE1" s="19"/>
      <c r="WDF1" s="19"/>
      <c r="WDG1" s="19"/>
      <c r="WDH1" s="19"/>
      <c r="WDI1" s="19"/>
      <c r="WDJ1" s="19"/>
      <c r="WDK1" s="19"/>
      <c r="WDL1" s="19"/>
      <c r="WDM1" s="19"/>
      <c r="WDN1" s="19"/>
      <c r="WDO1" s="19"/>
      <c r="WDP1" s="19"/>
      <c r="WDQ1" s="19"/>
      <c r="WDR1" s="19"/>
      <c r="WDS1" s="19"/>
      <c r="WDT1" s="19"/>
      <c r="WDU1" s="19"/>
      <c r="WDV1" s="19"/>
      <c r="WDW1" s="19"/>
      <c r="WDX1" s="19"/>
      <c r="WDY1" s="19"/>
      <c r="WDZ1" s="19"/>
      <c r="WEA1" s="19"/>
      <c r="WEB1" s="19"/>
      <c r="WEC1" s="19"/>
      <c r="WED1" s="19"/>
      <c r="WEE1" s="19"/>
      <c r="WEF1" s="19"/>
      <c r="WEG1" s="19"/>
      <c r="WEH1" s="19"/>
      <c r="WEI1" s="19"/>
      <c r="WEJ1" s="19"/>
      <c r="WEK1" s="19"/>
      <c r="WEL1" s="19"/>
      <c r="WEM1" s="19"/>
      <c r="WEN1" s="19"/>
      <c r="WEO1" s="19"/>
      <c r="WEP1" s="19"/>
      <c r="WEQ1" s="19"/>
      <c r="WER1" s="19"/>
      <c r="WES1" s="19"/>
      <c r="WET1" s="19"/>
      <c r="WEU1" s="19"/>
      <c r="WEV1" s="19"/>
      <c r="WEW1" s="19"/>
      <c r="WEX1" s="19"/>
      <c r="WEY1" s="19"/>
      <c r="WEZ1" s="19"/>
      <c r="WFA1" s="19"/>
      <c r="WFB1" s="19"/>
      <c r="WFC1" s="19"/>
      <c r="WFD1" s="19"/>
      <c r="WFE1" s="19"/>
      <c r="WFF1" s="19"/>
      <c r="WFG1" s="19"/>
      <c r="WFH1" s="19"/>
      <c r="WFI1" s="19"/>
      <c r="WFJ1" s="19"/>
      <c r="WFK1" s="19"/>
      <c r="WFL1" s="19"/>
      <c r="WFM1" s="19"/>
      <c r="WFN1" s="19"/>
      <c r="WFO1" s="19"/>
      <c r="WFP1" s="19"/>
      <c r="WFQ1" s="19"/>
      <c r="WFR1" s="19"/>
      <c r="WFS1" s="19"/>
      <c r="WFT1" s="19"/>
      <c r="WFU1" s="19"/>
      <c r="WFV1" s="19"/>
      <c r="WFW1" s="19"/>
      <c r="WFX1" s="19"/>
      <c r="WFY1" s="19"/>
      <c r="WFZ1" s="19"/>
      <c r="WGA1" s="19"/>
      <c r="WGB1" s="19"/>
      <c r="WGC1" s="19"/>
      <c r="WGD1" s="19"/>
      <c r="WGE1" s="19"/>
      <c r="WGF1" s="19"/>
      <c r="WGG1" s="19"/>
      <c r="WGH1" s="19"/>
      <c r="WGI1" s="19"/>
      <c r="WGJ1" s="19"/>
      <c r="WGK1" s="19"/>
      <c r="WGL1" s="19"/>
      <c r="WGM1" s="19"/>
      <c r="WGN1" s="19"/>
      <c r="WGO1" s="19"/>
      <c r="WGP1" s="19"/>
      <c r="WGQ1" s="19"/>
      <c r="WGR1" s="19"/>
      <c r="WGS1" s="19"/>
      <c r="WGT1" s="19"/>
      <c r="WGU1" s="19"/>
      <c r="WGV1" s="19"/>
      <c r="WGW1" s="19"/>
      <c r="WGX1" s="19"/>
      <c r="WGY1" s="19"/>
      <c r="WGZ1" s="19"/>
      <c r="WHA1" s="19"/>
      <c r="WHB1" s="19"/>
      <c r="WHC1" s="19"/>
      <c r="WHD1" s="19"/>
      <c r="WHE1" s="19"/>
      <c r="WHF1" s="19"/>
      <c r="WHG1" s="19"/>
      <c r="WHH1" s="19"/>
      <c r="WHI1" s="19"/>
      <c r="WHJ1" s="19"/>
      <c r="WHK1" s="19"/>
      <c r="WHL1" s="19"/>
      <c r="WHM1" s="19"/>
      <c r="WHN1" s="19"/>
      <c r="WHO1" s="19"/>
      <c r="WHP1" s="19"/>
      <c r="WHQ1" s="19"/>
      <c r="WHR1" s="19"/>
      <c r="WHS1" s="19"/>
      <c r="WHT1" s="19"/>
      <c r="WHU1" s="19"/>
      <c r="WHV1" s="19"/>
      <c r="WHW1" s="19"/>
      <c r="WHX1" s="19"/>
      <c r="WHY1" s="19"/>
      <c r="WHZ1" s="19"/>
      <c r="WIA1" s="19"/>
      <c r="WIB1" s="19"/>
      <c r="WIC1" s="19"/>
      <c r="WID1" s="19"/>
      <c r="WIE1" s="19"/>
      <c r="WIF1" s="19"/>
      <c r="WIG1" s="19"/>
      <c r="WIH1" s="19"/>
      <c r="WII1" s="19"/>
      <c r="WIJ1" s="19"/>
      <c r="WIK1" s="19"/>
      <c r="WIL1" s="19"/>
      <c r="WIM1" s="19"/>
      <c r="WIN1" s="19"/>
      <c r="WIO1" s="19"/>
      <c r="WIP1" s="19"/>
      <c r="WIQ1" s="19"/>
      <c r="WIR1" s="19"/>
      <c r="WIS1" s="19"/>
      <c r="WIT1" s="19"/>
      <c r="WIU1" s="19"/>
      <c r="WIV1" s="19"/>
      <c r="WIW1" s="19"/>
      <c r="WIX1" s="19"/>
      <c r="WIY1" s="19"/>
      <c r="WIZ1" s="19"/>
      <c r="WJA1" s="19"/>
      <c r="WJB1" s="19"/>
      <c r="WJC1" s="19"/>
      <c r="WJD1" s="19"/>
      <c r="WJE1" s="19"/>
      <c r="WJF1" s="19"/>
      <c r="WJG1" s="19"/>
      <c r="WJH1" s="19"/>
      <c r="WJI1" s="19"/>
      <c r="WJJ1" s="19"/>
      <c r="WJK1" s="19"/>
      <c r="WJL1" s="19"/>
      <c r="WJM1" s="19"/>
      <c r="WJN1" s="19"/>
      <c r="WJO1" s="19"/>
      <c r="WJP1" s="19"/>
      <c r="WJQ1" s="19"/>
      <c r="WJR1" s="19"/>
      <c r="WJS1" s="19"/>
      <c r="WJT1" s="19"/>
      <c r="WJU1" s="19"/>
      <c r="WJV1" s="19"/>
      <c r="WJW1" s="19"/>
      <c r="WJX1" s="19"/>
      <c r="WJY1" s="19"/>
      <c r="WJZ1" s="19"/>
      <c r="WKA1" s="19"/>
      <c r="WKB1" s="19"/>
      <c r="WKC1" s="19"/>
      <c r="WKD1" s="19"/>
      <c r="WKE1" s="19"/>
      <c r="WKF1" s="19"/>
      <c r="WKG1" s="19"/>
      <c r="WKH1" s="19"/>
      <c r="WKI1" s="19"/>
      <c r="WKJ1" s="19"/>
      <c r="WKK1" s="19"/>
      <c r="WKL1" s="19"/>
      <c r="WKM1" s="19"/>
      <c r="WKN1" s="19"/>
      <c r="WKO1" s="19"/>
      <c r="WKP1" s="19"/>
      <c r="WKQ1" s="19"/>
      <c r="WKR1" s="19"/>
      <c r="WKS1" s="19"/>
      <c r="WKT1" s="19"/>
      <c r="WKU1" s="19"/>
      <c r="WKV1" s="19"/>
      <c r="WKW1" s="19"/>
      <c r="WKX1" s="19"/>
      <c r="WKY1" s="19"/>
      <c r="WKZ1" s="19"/>
      <c r="WLA1" s="19"/>
      <c r="WLB1" s="19"/>
      <c r="WLC1" s="19"/>
      <c r="WLD1" s="19"/>
      <c r="WLE1" s="19"/>
      <c r="WLF1" s="19"/>
      <c r="WLG1" s="19"/>
      <c r="WLH1" s="19"/>
      <c r="WLI1" s="19"/>
      <c r="WLJ1" s="19"/>
      <c r="WLK1" s="19"/>
      <c r="WLL1" s="19"/>
      <c r="WLM1" s="19"/>
      <c r="WLN1" s="19"/>
      <c r="WLO1" s="19"/>
      <c r="WLP1" s="19"/>
      <c r="WLQ1" s="19"/>
      <c r="WLR1" s="19"/>
      <c r="WLS1" s="19"/>
      <c r="WLT1" s="19"/>
      <c r="WLU1" s="19"/>
      <c r="WLV1" s="19"/>
      <c r="WLW1" s="19"/>
      <c r="WLX1" s="19"/>
      <c r="WLY1" s="19"/>
      <c r="WLZ1" s="19"/>
      <c r="WMA1" s="19"/>
      <c r="WMB1" s="19"/>
      <c r="WMC1" s="19"/>
      <c r="WMD1" s="19"/>
      <c r="WME1" s="19"/>
      <c r="WMF1" s="19"/>
      <c r="WMG1" s="19"/>
      <c r="WMH1" s="19"/>
      <c r="WMI1" s="19"/>
      <c r="WMJ1" s="19"/>
      <c r="WMK1" s="19"/>
      <c r="WML1" s="19"/>
      <c r="WMM1" s="19"/>
      <c r="WMN1" s="19"/>
      <c r="WMO1" s="19"/>
      <c r="WMP1" s="19"/>
      <c r="WMQ1" s="19"/>
      <c r="WMR1" s="19"/>
      <c r="WMS1" s="19"/>
      <c r="WMT1" s="19"/>
      <c r="WMU1" s="19"/>
      <c r="WMV1" s="19"/>
      <c r="WMW1" s="19"/>
      <c r="WMX1" s="19"/>
      <c r="WMY1" s="19"/>
      <c r="WMZ1" s="19"/>
      <c r="WNA1" s="19"/>
      <c r="WNB1" s="19"/>
      <c r="WNC1" s="19"/>
      <c r="WND1" s="19"/>
      <c r="WNE1" s="19"/>
      <c r="WNF1" s="19"/>
      <c r="WNG1" s="19"/>
      <c r="WNH1" s="19"/>
      <c r="WNI1" s="19"/>
      <c r="WNJ1" s="19"/>
      <c r="WNK1" s="19"/>
      <c r="WNL1" s="19"/>
      <c r="WNM1" s="19"/>
      <c r="WNN1" s="19"/>
      <c r="WNO1" s="19"/>
      <c r="WNP1" s="19"/>
      <c r="WNQ1" s="19"/>
      <c r="WNR1" s="19"/>
      <c r="WNS1" s="19"/>
      <c r="WNT1" s="19"/>
      <c r="WNU1" s="19"/>
      <c r="WNV1" s="19"/>
      <c r="WNW1" s="19"/>
      <c r="WNX1" s="19"/>
      <c r="WNY1" s="19"/>
      <c r="WNZ1" s="19"/>
      <c r="WOA1" s="19"/>
      <c r="WOB1" s="19"/>
      <c r="WOC1" s="19"/>
      <c r="WOD1" s="19"/>
      <c r="WOE1" s="19"/>
      <c r="WOF1" s="19"/>
      <c r="WOG1" s="19"/>
      <c r="WOH1" s="19"/>
      <c r="WOI1" s="19"/>
      <c r="WOJ1" s="19"/>
      <c r="WOK1" s="19"/>
      <c r="WOL1" s="19"/>
      <c r="WOM1" s="19"/>
      <c r="WON1" s="19"/>
      <c r="WOO1" s="19"/>
      <c r="WOP1" s="19"/>
      <c r="WOQ1" s="19"/>
      <c r="WOR1" s="19"/>
      <c r="WOS1" s="19"/>
      <c r="WOT1" s="19"/>
      <c r="WOU1" s="19"/>
      <c r="WOV1" s="19"/>
      <c r="WOW1" s="19"/>
      <c r="WOX1" s="19"/>
      <c r="WOY1" s="19"/>
      <c r="WOZ1" s="19"/>
      <c r="WPA1" s="19"/>
      <c r="WPB1" s="19"/>
      <c r="WPC1" s="19"/>
      <c r="WPD1" s="19"/>
      <c r="WPE1" s="19"/>
      <c r="WPF1" s="19"/>
      <c r="WPG1" s="19"/>
      <c r="WPH1" s="19"/>
      <c r="WPI1" s="19"/>
      <c r="WPJ1" s="19"/>
      <c r="WPK1" s="19"/>
      <c r="WPL1" s="19"/>
      <c r="WPM1" s="19"/>
      <c r="WPN1" s="19"/>
      <c r="WPO1" s="19"/>
      <c r="WPP1" s="19"/>
      <c r="WPQ1" s="19"/>
      <c r="WPR1" s="19"/>
      <c r="WPS1" s="19"/>
      <c r="WPT1" s="19"/>
      <c r="WPU1" s="19"/>
      <c r="WPV1" s="19"/>
      <c r="WPW1" s="19"/>
      <c r="WPX1" s="19"/>
      <c r="WPY1" s="19"/>
      <c r="WPZ1" s="19"/>
      <c r="WQA1" s="19"/>
      <c r="WQB1" s="19"/>
      <c r="WQC1" s="19"/>
      <c r="WQD1" s="19"/>
      <c r="WQE1" s="19"/>
      <c r="WQF1" s="19"/>
      <c r="WQG1" s="19"/>
      <c r="WQH1" s="19"/>
      <c r="WQI1" s="19"/>
      <c r="WQJ1" s="19"/>
      <c r="WQK1" s="19"/>
      <c r="WQL1" s="19"/>
      <c r="WQM1" s="19"/>
      <c r="WQN1" s="19"/>
      <c r="WQO1" s="19"/>
      <c r="WQP1" s="19"/>
      <c r="WQQ1" s="19"/>
      <c r="WQR1" s="19"/>
      <c r="WQS1" s="19"/>
      <c r="WQT1" s="19"/>
      <c r="WQU1" s="19"/>
      <c r="WQV1" s="19"/>
      <c r="WQW1" s="19"/>
      <c r="WQX1" s="19"/>
      <c r="WQY1" s="19"/>
      <c r="WQZ1" s="19"/>
      <c r="WRA1" s="19"/>
      <c r="WRB1" s="19"/>
      <c r="WRC1" s="19"/>
      <c r="WRD1" s="19"/>
      <c r="WRE1" s="19"/>
      <c r="WRF1" s="19"/>
      <c r="WRG1" s="19"/>
      <c r="WRH1" s="19"/>
      <c r="WRI1" s="19"/>
      <c r="WRJ1" s="19"/>
      <c r="WRK1" s="19"/>
      <c r="WRL1" s="19"/>
      <c r="WRM1" s="19"/>
      <c r="WRN1" s="19"/>
      <c r="WRO1" s="19"/>
      <c r="WRP1" s="19"/>
      <c r="WRQ1" s="19"/>
      <c r="WRR1" s="19"/>
      <c r="WRS1" s="19"/>
      <c r="WRT1" s="19"/>
      <c r="WRU1" s="19"/>
      <c r="WRV1" s="19"/>
      <c r="WRW1" s="19"/>
      <c r="WRX1" s="19"/>
      <c r="WRY1" s="19"/>
      <c r="WRZ1" s="19"/>
      <c r="WSA1" s="19"/>
      <c r="WSB1" s="19"/>
      <c r="WSC1" s="19"/>
      <c r="WSD1" s="19"/>
      <c r="WSE1" s="19"/>
      <c r="WSF1" s="19"/>
      <c r="WSG1" s="19"/>
      <c r="WSH1" s="19"/>
      <c r="WSI1" s="19"/>
      <c r="WSJ1" s="19"/>
      <c r="WSK1" s="19"/>
      <c r="WSL1" s="19"/>
      <c r="WSM1" s="19"/>
      <c r="WSN1" s="19"/>
      <c r="WSO1" s="19"/>
      <c r="WSP1" s="19"/>
      <c r="WSQ1" s="19"/>
      <c r="WSR1" s="19"/>
      <c r="WSS1" s="19"/>
      <c r="WST1" s="19"/>
      <c r="WSU1" s="19"/>
      <c r="WSV1" s="19"/>
      <c r="WSW1" s="19"/>
      <c r="WSX1" s="19"/>
      <c r="WSY1" s="19"/>
      <c r="WSZ1" s="19"/>
      <c r="WTA1" s="19"/>
      <c r="WTB1" s="19"/>
      <c r="WTC1" s="19"/>
      <c r="WTD1" s="19"/>
      <c r="WTE1" s="19"/>
      <c r="WTF1" s="19"/>
      <c r="WTG1" s="19"/>
      <c r="WTH1" s="19"/>
      <c r="WTI1" s="19"/>
      <c r="WTJ1" s="19"/>
      <c r="WTK1" s="19"/>
      <c r="WTL1" s="19"/>
      <c r="WTM1" s="19"/>
      <c r="WTN1" s="19"/>
      <c r="WTO1" s="19"/>
      <c r="WTP1" s="19"/>
      <c r="WTQ1" s="19"/>
      <c r="WTR1" s="19"/>
      <c r="WTS1" s="19"/>
      <c r="WTT1" s="19"/>
      <c r="WTU1" s="19"/>
      <c r="WTV1" s="19"/>
      <c r="WTW1" s="19"/>
      <c r="WTX1" s="19"/>
      <c r="WTY1" s="19"/>
      <c r="WTZ1" s="19"/>
      <c r="WUA1" s="19"/>
      <c r="WUB1" s="19"/>
      <c r="WUC1" s="19"/>
      <c r="WUD1" s="19"/>
      <c r="WUE1" s="19"/>
      <c r="WUF1" s="19"/>
      <c r="WUG1" s="19"/>
      <c r="WUH1" s="19"/>
      <c r="WUI1" s="19"/>
      <c r="WUJ1" s="19"/>
      <c r="WUK1" s="19"/>
      <c r="WUL1" s="19"/>
      <c r="WUM1" s="19"/>
      <c r="WUN1" s="19"/>
      <c r="WUO1" s="19"/>
      <c r="WUP1" s="19"/>
      <c r="WUQ1" s="19"/>
      <c r="WUR1" s="19"/>
      <c r="WUS1" s="19"/>
      <c r="WUT1" s="19"/>
      <c r="WUU1" s="19"/>
      <c r="WUV1" s="19"/>
      <c r="WUW1" s="19"/>
      <c r="WUX1" s="19"/>
      <c r="WUY1" s="19"/>
      <c r="WUZ1" s="19"/>
      <c r="WVA1" s="19"/>
      <c r="WVB1" s="19"/>
      <c r="WVC1" s="19"/>
      <c r="WVD1" s="19"/>
      <c r="WVE1" s="19"/>
      <c r="WVF1" s="19"/>
      <c r="WVG1" s="19"/>
      <c r="WVH1" s="19"/>
      <c r="WVI1" s="19"/>
      <c r="WVJ1" s="19"/>
      <c r="WVK1" s="19"/>
      <c r="WVL1" s="19"/>
      <c r="WVM1" s="19"/>
      <c r="WVN1" s="19"/>
      <c r="WVO1" s="19"/>
      <c r="WVP1" s="19"/>
      <c r="WVQ1" s="19"/>
      <c r="WVR1" s="19"/>
      <c r="WVS1" s="19"/>
      <c r="WVT1" s="19"/>
      <c r="WVU1" s="19"/>
      <c r="WVV1" s="19"/>
      <c r="WVW1" s="19"/>
      <c r="WVX1" s="19"/>
      <c r="WVY1" s="19"/>
      <c r="WVZ1" s="19"/>
      <c r="WWA1" s="19"/>
      <c r="WWB1" s="19"/>
      <c r="WWC1" s="19"/>
      <c r="WWD1" s="19"/>
      <c r="WWE1" s="19"/>
      <c r="WWF1" s="19"/>
      <c r="WWG1" s="19"/>
      <c r="WWH1" s="19"/>
      <c r="WWI1" s="19"/>
      <c r="WWJ1" s="19"/>
      <c r="WWK1" s="19"/>
      <c r="WWL1" s="19"/>
      <c r="WWM1" s="19"/>
      <c r="WWN1" s="19"/>
      <c r="WWO1" s="19"/>
      <c r="WWP1" s="19"/>
      <c r="WWQ1" s="19"/>
      <c r="WWR1" s="19"/>
      <c r="WWS1" s="19"/>
      <c r="WWT1" s="19"/>
      <c r="WWU1" s="19"/>
      <c r="WWV1" s="19"/>
      <c r="WWW1" s="19"/>
      <c r="WWX1" s="19"/>
      <c r="WWY1" s="19"/>
      <c r="WWZ1" s="19"/>
      <c r="WXA1" s="19"/>
      <c r="WXB1" s="19"/>
      <c r="WXC1" s="19"/>
      <c r="WXD1" s="19"/>
      <c r="WXE1" s="19"/>
      <c r="WXF1" s="19"/>
      <c r="WXG1" s="19"/>
      <c r="WXH1" s="19"/>
      <c r="WXI1" s="19"/>
      <c r="WXJ1" s="19"/>
      <c r="WXK1" s="19"/>
      <c r="WXL1" s="19"/>
      <c r="WXM1" s="19"/>
      <c r="WXN1" s="19"/>
      <c r="WXO1" s="19"/>
      <c r="WXP1" s="19"/>
      <c r="WXQ1" s="19"/>
      <c r="WXR1" s="19"/>
      <c r="WXS1" s="19"/>
      <c r="WXT1" s="19"/>
      <c r="WXU1" s="19"/>
      <c r="WXV1" s="19"/>
      <c r="WXW1" s="19"/>
      <c r="WXX1" s="19"/>
      <c r="WXY1" s="19"/>
      <c r="WXZ1" s="19"/>
      <c r="WYA1" s="19"/>
      <c r="WYB1" s="19"/>
      <c r="WYC1" s="19"/>
      <c r="WYD1" s="19"/>
      <c r="WYE1" s="19"/>
      <c r="WYF1" s="19"/>
      <c r="WYG1" s="19"/>
      <c r="WYH1" s="19"/>
      <c r="WYI1" s="19"/>
      <c r="WYJ1" s="19"/>
      <c r="WYK1" s="19"/>
      <c r="WYL1" s="19"/>
      <c r="WYM1" s="19"/>
      <c r="WYN1" s="19"/>
      <c r="WYO1" s="19"/>
      <c r="WYP1" s="19"/>
      <c r="WYQ1" s="19"/>
      <c r="WYR1" s="19"/>
      <c r="WYS1" s="19"/>
      <c r="WYT1" s="19"/>
      <c r="WYU1" s="19"/>
      <c r="WYV1" s="19"/>
      <c r="WYW1" s="19"/>
      <c r="WYX1" s="19"/>
      <c r="WYY1" s="19"/>
      <c r="WYZ1" s="19"/>
      <c r="WZA1" s="19"/>
      <c r="WZB1" s="19"/>
      <c r="WZC1" s="19"/>
      <c r="WZD1" s="19"/>
      <c r="WZE1" s="19"/>
      <c r="WZF1" s="19"/>
      <c r="WZG1" s="19"/>
      <c r="WZH1" s="19"/>
      <c r="WZI1" s="19"/>
      <c r="WZJ1" s="19"/>
      <c r="WZK1" s="19"/>
      <c r="WZL1" s="19"/>
      <c r="WZM1" s="19"/>
      <c r="WZN1" s="19"/>
      <c r="WZO1" s="19"/>
      <c r="WZP1" s="19"/>
      <c r="WZQ1" s="19"/>
      <c r="WZR1" s="19"/>
      <c r="WZS1" s="19"/>
      <c r="WZT1" s="19"/>
      <c r="WZU1" s="19"/>
      <c r="WZV1" s="19"/>
      <c r="WZW1" s="19"/>
      <c r="WZX1" s="19"/>
      <c r="WZY1" s="19"/>
      <c r="WZZ1" s="19"/>
      <c r="XAA1" s="19"/>
      <c r="XAB1" s="19"/>
      <c r="XAC1" s="19"/>
      <c r="XAD1" s="19"/>
      <c r="XAE1" s="19"/>
      <c r="XAF1" s="19"/>
      <c r="XAG1" s="19"/>
      <c r="XAH1" s="19"/>
      <c r="XAI1" s="19"/>
      <c r="XAJ1" s="19"/>
      <c r="XAK1" s="19"/>
      <c r="XAL1" s="19"/>
      <c r="XAM1" s="19"/>
      <c r="XAN1" s="19"/>
      <c r="XAO1" s="19"/>
      <c r="XAP1" s="19"/>
      <c r="XAQ1" s="19"/>
      <c r="XAR1" s="19"/>
      <c r="XAS1" s="19"/>
      <c r="XAT1" s="19"/>
      <c r="XAU1" s="19"/>
      <c r="XAV1" s="19"/>
      <c r="XAW1" s="19"/>
      <c r="XAX1" s="19"/>
      <c r="XAY1" s="19"/>
      <c r="XAZ1" s="19"/>
      <c r="XBA1" s="19"/>
      <c r="XBB1" s="19"/>
      <c r="XBC1" s="19"/>
      <c r="XBD1" s="19"/>
      <c r="XBE1" s="19"/>
      <c r="XBF1" s="19"/>
      <c r="XBG1" s="19"/>
      <c r="XBH1" s="19"/>
      <c r="XBI1" s="19"/>
      <c r="XBJ1" s="19"/>
      <c r="XBK1" s="19"/>
      <c r="XBL1" s="19"/>
      <c r="XBM1" s="19"/>
      <c r="XBN1" s="19"/>
      <c r="XBO1" s="19"/>
      <c r="XBP1" s="19"/>
      <c r="XBQ1" s="19"/>
      <c r="XBR1" s="19"/>
      <c r="XBS1" s="19"/>
      <c r="XBT1" s="19"/>
      <c r="XBU1" s="19"/>
      <c r="XBV1" s="19"/>
      <c r="XBW1" s="19"/>
      <c r="XBX1" s="19"/>
      <c r="XBY1" s="19"/>
      <c r="XBZ1" s="19"/>
      <c r="XCA1" s="19"/>
      <c r="XCB1" s="19"/>
      <c r="XCC1" s="19"/>
      <c r="XCD1" s="19"/>
      <c r="XCE1" s="19"/>
      <c r="XCF1" s="19"/>
      <c r="XCG1" s="19"/>
      <c r="XCH1" s="19"/>
      <c r="XCI1" s="19"/>
      <c r="XCJ1" s="19"/>
      <c r="XCK1" s="19"/>
      <c r="XCL1" s="19"/>
      <c r="XCM1" s="19"/>
      <c r="XCN1" s="19"/>
      <c r="XCO1" s="19"/>
      <c r="XCP1" s="19"/>
      <c r="XCQ1" s="19"/>
      <c r="XCR1" s="19"/>
      <c r="XCS1" s="19"/>
      <c r="XCT1" s="19"/>
      <c r="XCU1" s="19"/>
      <c r="XCV1" s="19"/>
      <c r="XCW1" s="19"/>
      <c r="XCX1" s="19"/>
      <c r="XCY1" s="19"/>
      <c r="XCZ1" s="19"/>
      <c r="XDA1" s="19"/>
      <c r="XDB1" s="19"/>
      <c r="XDC1" s="19"/>
      <c r="XDD1" s="19"/>
      <c r="XDE1" s="19"/>
      <c r="XDF1" s="19"/>
      <c r="XDG1" s="19"/>
      <c r="XDH1" s="19"/>
      <c r="XDI1" s="19"/>
      <c r="XDJ1" s="19"/>
      <c r="XDK1" s="19"/>
      <c r="XDL1" s="19"/>
      <c r="XDM1" s="19"/>
      <c r="XDN1" s="19"/>
      <c r="XDO1" s="19"/>
      <c r="XDP1" s="19"/>
      <c r="XDQ1" s="19"/>
      <c r="XDR1" s="19"/>
      <c r="XDS1" s="19"/>
      <c r="XDT1" s="19"/>
      <c r="XDU1" s="19"/>
      <c r="XDV1" s="19"/>
      <c r="XDW1" s="19"/>
      <c r="XDX1" s="19"/>
      <c r="XDY1" s="19"/>
      <c r="XDZ1" s="19"/>
      <c r="XEA1" s="19"/>
      <c r="XEB1" s="19"/>
      <c r="XEC1" s="19"/>
      <c r="XED1" s="19"/>
      <c r="XEE1" s="19"/>
      <c r="XEF1" s="19"/>
      <c r="XEG1" s="19"/>
      <c r="XEH1" s="19"/>
      <c r="XEI1" s="19"/>
      <c r="XEJ1" s="19"/>
      <c r="XEK1" s="19"/>
      <c r="XEL1" s="19"/>
      <c r="XEM1" s="19"/>
      <c r="XEN1" s="19"/>
      <c r="XEO1" s="19"/>
      <c r="XEP1" s="19"/>
      <c r="XEQ1" s="19"/>
      <c r="XER1" s="19"/>
      <c r="XES1" s="19"/>
      <c r="XET1" s="19"/>
      <c r="XEU1" s="19"/>
      <c r="XEV1" s="19"/>
      <c r="XEW1" s="19"/>
      <c r="XEX1" s="19"/>
      <c r="XEY1" s="19"/>
      <c r="XEZ1" s="19"/>
    </row>
    <row r="2" spans="1:16380">
      <c r="A2" s="87">
        <v>44123</v>
      </c>
      <c r="B2" t="s">
        <v>863</v>
      </c>
      <c r="C2" s="7" t="s">
        <v>66</v>
      </c>
      <c r="D2" s="24" t="s">
        <v>864</v>
      </c>
      <c r="E2" s="88" t="s">
        <v>865</v>
      </c>
      <c r="F2" s="25" t="s">
        <v>866</v>
      </c>
      <c r="G2" s="25" t="s">
        <v>867</v>
      </c>
      <c r="H2" s="25" t="s">
        <v>868</v>
      </c>
      <c r="I2" s="25" t="s">
        <v>12</v>
      </c>
      <c r="J2" s="59">
        <v>0</v>
      </c>
      <c r="K2" s="59">
        <v>0</v>
      </c>
      <c r="L2" s="59">
        <v>1</v>
      </c>
      <c r="M2" s="59">
        <v>0</v>
      </c>
      <c r="N2" s="59">
        <v>0</v>
      </c>
      <c r="O2" s="59">
        <v>0</v>
      </c>
      <c r="P2" s="59">
        <v>0</v>
      </c>
      <c r="Q2" s="4" t="s">
        <v>1522</v>
      </c>
      <c r="R2" s="5">
        <v>1</v>
      </c>
      <c r="S2" s="5">
        <v>0</v>
      </c>
      <c r="T2" s="5">
        <v>0</v>
      </c>
      <c r="U2" s="5">
        <v>0</v>
      </c>
      <c r="V2" s="5">
        <v>0</v>
      </c>
      <c r="W2" s="5">
        <v>0</v>
      </c>
      <c r="X2" s="5">
        <v>1</v>
      </c>
      <c r="Y2" s="4" t="s">
        <v>33</v>
      </c>
      <c r="Z2" s="4" t="s">
        <v>1523</v>
      </c>
      <c r="AA2" s="5">
        <v>0</v>
      </c>
      <c r="AB2" s="5">
        <v>0</v>
      </c>
      <c r="AC2" s="5">
        <v>0</v>
      </c>
      <c r="AD2" s="5">
        <v>0</v>
      </c>
      <c r="AE2" s="5">
        <v>0</v>
      </c>
      <c r="AF2" s="5">
        <v>0</v>
      </c>
      <c r="AG2" s="5">
        <v>0</v>
      </c>
      <c r="AH2" s="5">
        <v>1</v>
      </c>
      <c r="AI2" s="5">
        <v>0</v>
      </c>
      <c r="AJ2" s="5">
        <v>0</v>
      </c>
      <c r="AK2" s="5">
        <v>0</v>
      </c>
      <c r="AL2" s="5">
        <v>0</v>
      </c>
      <c r="AM2" s="4" t="s">
        <v>45</v>
      </c>
      <c r="AN2" s="30" t="s">
        <v>1524</v>
      </c>
      <c r="AO2" s="60">
        <v>0</v>
      </c>
      <c r="AP2" s="60">
        <v>0</v>
      </c>
      <c r="AQ2" s="60">
        <v>0</v>
      </c>
      <c r="AR2" s="60">
        <v>0</v>
      </c>
      <c r="AS2" s="60">
        <v>0</v>
      </c>
      <c r="AT2" s="60">
        <v>0</v>
      </c>
      <c r="AU2" s="60">
        <v>1</v>
      </c>
      <c r="AV2" s="3" t="s">
        <v>1525</v>
      </c>
      <c r="AW2" s="51">
        <v>1</v>
      </c>
      <c r="AX2" s="51">
        <v>0</v>
      </c>
      <c r="AY2" s="51">
        <v>1</v>
      </c>
      <c r="AZ2" s="51">
        <v>0</v>
      </c>
      <c r="BA2" s="51">
        <v>1</v>
      </c>
      <c r="BB2" s="51">
        <v>0</v>
      </c>
      <c r="BC2" s="51">
        <v>0</v>
      </c>
      <c r="BD2" s="51">
        <v>0</v>
      </c>
      <c r="BE2" s="51">
        <v>0</v>
      </c>
      <c r="BF2" s="51">
        <v>0</v>
      </c>
      <c r="BG2" s="26" t="s">
        <v>79</v>
      </c>
      <c r="BH2" s="27" t="s">
        <v>79</v>
      </c>
      <c r="BI2" s="65">
        <v>2020</v>
      </c>
      <c r="BJ2" s="63">
        <v>2</v>
      </c>
      <c r="BK2" s="63">
        <v>2</v>
      </c>
      <c r="BL2" s="30">
        <v>0</v>
      </c>
      <c r="BM2" s="30"/>
      <c r="BN2" s="30"/>
      <c r="BO2" s="30"/>
      <c r="BP2" s="30">
        <v>1</v>
      </c>
    </row>
    <row r="3" spans="1:16380">
      <c r="A3" s="55">
        <v>42584</v>
      </c>
      <c r="B3" s="30" t="s">
        <v>303</v>
      </c>
      <c r="C3" s="7" t="s">
        <v>66</v>
      </c>
      <c r="D3" s="24" t="s">
        <v>1526</v>
      </c>
      <c r="E3" s="57" t="s">
        <v>305</v>
      </c>
      <c r="F3" s="25" t="s">
        <v>306</v>
      </c>
      <c r="G3" s="25" t="s">
        <v>307</v>
      </c>
      <c r="H3" s="25" t="s">
        <v>308</v>
      </c>
      <c r="I3" s="25" t="s">
        <v>14</v>
      </c>
      <c r="J3" s="59">
        <v>0</v>
      </c>
      <c r="K3" s="59">
        <v>0</v>
      </c>
      <c r="L3" s="59">
        <v>0</v>
      </c>
      <c r="M3" s="59">
        <v>0</v>
      </c>
      <c r="N3" s="59">
        <v>1</v>
      </c>
      <c r="O3" s="59">
        <v>0</v>
      </c>
      <c r="P3" s="59">
        <v>0</v>
      </c>
      <c r="Q3" s="4" t="s">
        <v>1527</v>
      </c>
      <c r="R3" s="5">
        <v>0</v>
      </c>
      <c r="S3" s="5">
        <v>0</v>
      </c>
      <c r="T3" s="5">
        <v>0</v>
      </c>
      <c r="U3" s="5">
        <v>1</v>
      </c>
      <c r="V3" s="5">
        <v>0</v>
      </c>
      <c r="W3" s="5">
        <v>0</v>
      </c>
      <c r="X3" s="5">
        <v>1</v>
      </c>
      <c r="Y3" s="4" t="s">
        <v>33</v>
      </c>
      <c r="Z3" s="4" t="s">
        <v>1523</v>
      </c>
      <c r="AA3" s="5">
        <v>0</v>
      </c>
      <c r="AB3" s="5">
        <v>0</v>
      </c>
      <c r="AC3" s="5">
        <v>0</v>
      </c>
      <c r="AD3" s="5">
        <v>0</v>
      </c>
      <c r="AE3" s="5">
        <v>0</v>
      </c>
      <c r="AF3" s="5">
        <v>0</v>
      </c>
      <c r="AG3" s="5">
        <v>0</v>
      </c>
      <c r="AH3" s="5">
        <v>1</v>
      </c>
      <c r="AI3" s="5">
        <v>0</v>
      </c>
      <c r="AJ3" s="5">
        <v>0</v>
      </c>
      <c r="AK3" s="5">
        <v>0</v>
      </c>
      <c r="AL3" s="5">
        <v>0</v>
      </c>
      <c r="AM3" s="4" t="s">
        <v>45</v>
      </c>
      <c r="AN3" s="30" t="s">
        <v>1524</v>
      </c>
      <c r="AO3" s="60">
        <v>0</v>
      </c>
      <c r="AP3" s="60">
        <v>0</v>
      </c>
      <c r="AQ3" s="60">
        <v>0</v>
      </c>
      <c r="AR3" s="60">
        <v>0</v>
      </c>
      <c r="AS3" s="60">
        <v>0</v>
      </c>
      <c r="AT3" s="60">
        <v>0</v>
      </c>
      <c r="AU3" s="60">
        <v>1</v>
      </c>
      <c r="AV3" s="3" t="s">
        <v>55</v>
      </c>
      <c r="AW3" s="51">
        <v>0</v>
      </c>
      <c r="AX3" s="51">
        <v>0</v>
      </c>
      <c r="AY3" s="51">
        <v>0</v>
      </c>
      <c r="AZ3" s="51">
        <v>0</v>
      </c>
      <c r="BA3" s="51">
        <v>0</v>
      </c>
      <c r="BB3" s="51">
        <v>0</v>
      </c>
      <c r="BC3" s="51">
        <v>0</v>
      </c>
      <c r="BD3" s="51">
        <v>0</v>
      </c>
      <c r="BE3" s="51">
        <v>1</v>
      </c>
      <c r="BF3" s="51">
        <v>0</v>
      </c>
      <c r="BG3" s="26" t="s">
        <v>309</v>
      </c>
      <c r="BH3" s="27" t="s">
        <v>86</v>
      </c>
      <c r="BI3" s="65">
        <v>2016</v>
      </c>
      <c r="BJ3" s="63">
        <v>2</v>
      </c>
      <c r="BK3" s="63">
        <v>1</v>
      </c>
      <c r="BL3" s="30">
        <v>0</v>
      </c>
      <c r="BM3" s="30"/>
      <c r="BN3" s="30"/>
      <c r="BO3" s="30"/>
      <c r="BP3" s="30">
        <v>1</v>
      </c>
    </row>
    <row r="4" spans="1:16380">
      <c r="A4" s="55">
        <v>42420</v>
      </c>
      <c r="B4" s="38" t="s">
        <v>273</v>
      </c>
      <c r="C4" s="7" t="s">
        <v>66</v>
      </c>
      <c r="D4" s="24" t="s">
        <v>274</v>
      </c>
      <c r="E4" s="81" t="s">
        <v>275</v>
      </c>
      <c r="F4" s="25" t="s">
        <v>276</v>
      </c>
      <c r="G4" s="25" t="s">
        <v>277</v>
      </c>
      <c r="H4" s="25" t="s">
        <v>278</v>
      </c>
      <c r="I4" s="25" t="s">
        <v>14</v>
      </c>
      <c r="J4" s="59">
        <v>0</v>
      </c>
      <c r="K4" s="59">
        <v>0</v>
      </c>
      <c r="L4" s="59">
        <v>0</v>
      </c>
      <c r="M4" s="59">
        <v>0</v>
      </c>
      <c r="N4" s="59">
        <v>1</v>
      </c>
      <c r="O4" s="59">
        <v>0</v>
      </c>
      <c r="P4" s="59">
        <v>0</v>
      </c>
      <c r="Q4" s="4" t="s">
        <v>1528</v>
      </c>
      <c r="R4" s="5">
        <v>0</v>
      </c>
      <c r="S4" s="5">
        <v>0</v>
      </c>
      <c r="T4" s="5">
        <v>0</v>
      </c>
      <c r="U4" s="5">
        <v>1</v>
      </c>
      <c r="V4" s="5">
        <v>1</v>
      </c>
      <c r="W4" s="5">
        <v>0</v>
      </c>
      <c r="X4" s="5">
        <v>1</v>
      </c>
      <c r="Y4" s="4" t="s">
        <v>33</v>
      </c>
      <c r="Z4" s="4" t="s">
        <v>1523</v>
      </c>
      <c r="AA4" s="5">
        <v>0</v>
      </c>
      <c r="AB4" s="5">
        <v>0</v>
      </c>
      <c r="AC4" s="5">
        <v>0</v>
      </c>
      <c r="AD4" s="5">
        <v>0</v>
      </c>
      <c r="AE4" s="5">
        <v>0</v>
      </c>
      <c r="AF4" s="5">
        <v>0</v>
      </c>
      <c r="AG4" s="5">
        <v>0</v>
      </c>
      <c r="AH4" s="5">
        <v>1</v>
      </c>
      <c r="AI4" s="5">
        <v>0</v>
      </c>
      <c r="AJ4" s="5">
        <v>0</v>
      </c>
      <c r="AK4" s="5">
        <v>0</v>
      </c>
      <c r="AL4" s="5">
        <v>0</v>
      </c>
      <c r="AM4" s="4" t="s">
        <v>45</v>
      </c>
      <c r="AN4" s="30" t="s">
        <v>1524</v>
      </c>
      <c r="AO4" s="60">
        <v>0</v>
      </c>
      <c r="AP4" s="60">
        <v>0</v>
      </c>
      <c r="AQ4" s="60">
        <v>0</v>
      </c>
      <c r="AR4" s="60">
        <v>0</v>
      </c>
      <c r="AS4" s="60">
        <v>0</v>
      </c>
      <c r="AT4" s="60">
        <v>0</v>
      </c>
      <c r="AU4" s="60">
        <v>1</v>
      </c>
      <c r="AV4" s="3" t="s">
        <v>1529</v>
      </c>
      <c r="AW4" s="51">
        <v>0</v>
      </c>
      <c r="AX4" s="51">
        <v>0</v>
      </c>
      <c r="AY4" s="51">
        <v>1</v>
      </c>
      <c r="AZ4" s="51">
        <v>0</v>
      </c>
      <c r="BA4" s="51">
        <v>0</v>
      </c>
      <c r="BB4" s="51">
        <v>0</v>
      </c>
      <c r="BC4" s="51">
        <v>0</v>
      </c>
      <c r="BD4" s="51">
        <v>1</v>
      </c>
      <c r="BE4" s="51">
        <v>0</v>
      </c>
      <c r="BF4" s="51">
        <v>0</v>
      </c>
      <c r="BG4" s="4" t="s">
        <v>279</v>
      </c>
      <c r="BH4" s="27" t="s">
        <v>86</v>
      </c>
      <c r="BI4" s="65">
        <v>2016</v>
      </c>
      <c r="BJ4" s="63">
        <v>2</v>
      </c>
      <c r="BK4" s="63">
        <v>3</v>
      </c>
      <c r="BL4" s="30">
        <v>0</v>
      </c>
      <c r="BM4" s="30"/>
      <c r="BN4" s="30"/>
      <c r="BO4" s="30"/>
      <c r="BP4" s="30">
        <v>1</v>
      </c>
    </row>
    <row r="5" spans="1:16380">
      <c r="A5" s="55">
        <v>44035</v>
      </c>
      <c r="B5" s="30" t="s">
        <v>818</v>
      </c>
      <c r="C5" s="56" t="s">
        <v>66</v>
      </c>
      <c r="D5" s="56" t="s">
        <v>819</v>
      </c>
      <c r="E5" s="57" t="s">
        <v>820</v>
      </c>
      <c r="F5" s="72" t="s">
        <v>821</v>
      </c>
      <c r="G5" s="25" t="s">
        <v>822</v>
      </c>
      <c r="H5" s="56" t="s">
        <v>823</v>
      </c>
      <c r="I5" s="25" t="s">
        <v>12</v>
      </c>
      <c r="J5" s="59">
        <v>0</v>
      </c>
      <c r="K5" s="59">
        <v>0</v>
      </c>
      <c r="L5" s="59">
        <v>1</v>
      </c>
      <c r="M5" s="59">
        <v>0</v>
      </c>
      <c r="N5" s="59">
        <v>0</v>
      </c>
      <c r="O5" s="59">
        <v>0</v>
      </c>
      <c r="P5" s="59">
        <v>0</v>
      </c>
      <c r="Q5" s="4" t="s">
        <v>23</v>
      </c>
      <c r="R5" s="5">
        <v>0</v>
      </c>
      <c r="S5" s="5">
        <v>0</v>
      </c>
      <c r="T5" s="5">
        <v>0</v>
      </c>
      <c r="U5" s="5">
        <v>0</v>
      </c>
      <c r="V5" s="5">
        <v>0</v>
      </c>
      <c r="W5" s="5">
        <v>1</v>
      </c>
      <c r="X5" s="5">
        <v>0</v>
      </c>
      <c r="Y5" s="4" t="s">
        <v>33</v>
      </c>
      <c r="Z5" s="4" t="s">
        <v>1523</v>
      </c>
      <c r="AA5" s="5">
        <v>0</v>
      </c>
      <c r="AB5" s="5">
        <v>0</v>
      </c>
      <c r="AC5" s="5">
        <v>0</v>
      </c>
      <c r="AD5" s="5">
        <v>0</v>
      </c>
      <c r="AE5" s="5">
        <v>0</v>
      </c>
      <c r="AF5" s="5">
        <v>0</v>
      </c>
      <c r="AG5" s="5">
        <v>0</v>
      </c>
      <c r="AH5" s="5">
        <v>1</v>
      </c>
      <c r="AI5" s="5">
        <v>0</v>
      </c>
      <c r="AJ5" s="5">
        <v>0</v>
      </c>
      <c r="AK5" s="5">
        <v>0</v>
      </c>
      <c r="AL5" s="5">
        <v>0</v>
      </c>
      <c r="AM5" s="4" t="e">
        <v>#VALUE!</v>
      </c>
      <c r="AN5" s="30" t="s">
        <v>1530</v>
      </c>
      <c r="AO5" s="60">
        <v>0</v>
      </c>
      <c r="AP5" s="60">
        <v>0</v>
      </c>
      <c r="AQ5" s="60">
        <v>0</v>
      </c>
      <c r="AR5" s="60">
        <v>0</v>
      </c>
      <c r="AS5" s="60">
        <v>0</v>
      </c>
      <c r="AT5" s="60">
        <v>0</v>
      </c>
      <c r="AU5" s="60">
        <v>0</v>
      </c>
      <c r="AV5" s="3" t="s">
        <v>1525</v>
      </c>
      <c r="AW5" s="67">
        <v>1</v>
      </c>
      <c r="AX5" s="67">
        <v>0</v>
      </c>
      <c r="AY5" s="67">
        <v>1</v>
      </c>
      <c r="AZ5" s="67">
        <v>0</v>
      </c>
      <c r="BA5" s="67">
        <v>1</v>
      </c>
      <c r="BB5" s="67">
        <v>0</v>
      </c>
      <c r="BC5" s="67">
        <v>0</v>
      </c>
      <c r="BD5" s="67">
        <v>0</v>
      </c>
      <c r="BE5" s="67">
        <v>0</v>
      </c>
      <c r="BF5" s="67">
        <v>0</v>
      </c>
      <c r="BG5" s="61" t="s">
        <v>104</v>
      </c>
      <c r="BH5" s="27" t="s">
        <v>79</v>
      </c>
      <c r="BI5" s="65">
        <v>2020</v>
      </c>
      <c r="BJ5" s="63">
        <v>2</v>
      </c>
      <c r="BK5" s="63">
        <v>2</v>
      </c>
      <c r="BL5" s="30">
        <v>0</v>
      </c>
      <c r="BM5" s="30"/>
      <c r="BN5" s="30"/>
      <c r="BO5" s="30"/>
      <c r="BP5" s="30">
        <v>1</v>
      </c>
    </row>
    <row r="6" spans="1:16380">
      <c r="A6" s="55">
        <v>44150</v>
      </c>
      <c r="B6" s="30" t="s">
        <v>869</v>
      </c>
      <c r="C6" s="56" t="s">
        <v>66</v>
      </c>
      <c r="D6" s="56" t="s">
        <v>870</v>
      </c>
      <c r="E6" s="57" t="s">
        <v>871</v>
      </c>
      <c r="F6" s="25" t="s">
        <v>872</v>
      </c>
      <c r="G6" s="25" t="s">
        <v>873</v>
      </c>
      <c r="H6" s="25" t="s">
        <v>874</v>
      </c>
      <c r="I6" s="25" t="s">
        <v>12</v>
      </c>
      <c r="J6" s="59">
        <v>0</v>
      </c>
      <c r="K6" s="59">
        <v>0</v>
      </c>
      <c r="L6" s="59">
        <v>1</v>
      </c>
      <c r="M6" s="59">
        <v>0</v>
      </c>
      <c r="N6" s="59">
        <v>0</v>
      </c>
      <c r="O6" s="59">
        <v>0</v>
      </c>
      <c r="P6" s="59">
        <v>0</v>
      </c>
      <c r="Q6" s="4" t="s">
        <v>1531</v>
      </c>
      <c r="R6" s="5">
        <v>1</v>
      </c>
      <c r="S6" s="5">
        <v>0</v>
      </c>
      <c r="T6" s="5">
        <v>0</v>
      </c>
      <c r="U6" s="5">
        <v>0</v>
      </c>
      <c r="V6" s="5">
        <v>0</v>
      </c>
      <c r="W6" s="5">
        <v>1</v>
      </c>
      <c r="X6" s="5">
        <v>0</v>
      </c>
      <c r="Y6" s="4" t="s">
        <v>33</v>
      </c>
      <c r="Z6" s="4" t="s">
        <v>1523</v>
      </c>
      <c r="AA6" s="5">
        <v>0</v>
      </c>
      <c r="AB6" s="5">
        <v>0</v>
      </c>
      <c r="AC6" s="5">
        <v>0</v>
      </c>
      <c r="AD6" s="5">
        <v>0</v>
      </c>
      <c r="AE6" s="5">
        <v>0</v>
      </c>
      <c r="AF6" s="5">
        <v>0</v>
      </c>
      <c r="AG6" s="5">
        <v>0</v>
      </c>
      <c r="AH6" s="5">
        <v>1</v>
      </c>
      <c r="AI6" s="5">
        <v>0</v>
      </c>
      <c r="AJ6" s="5">
        <v>0</v>
      </c>
      <c r="AK6" s="5">
        <v>0</v>
      </c>
      <c r="AL6" s="5">
        <v>0</v>
      </c>
      <c r="AM6" s="4" t="s">
        <v>45</v>
      </c>
      <c r="AN6" s="30" t="s">
        <v>1524</v>
      </c>
      <c r="AO6" s="60">
        <v>0</v>
      </c>
      <c r="AP6" s="60">
        <v>0</v>
      </c>
      <c r="AQ6" s="60">
        <v>0</v>
      </c>
      <c r="AR6" s="60">
        <v>0</v>
      </c>
      <c r="AS6" s="60">
        <v>0</v>
      </c>
      <c r="AT6" s="60">
        <v>0</v>
      </c>
      <c r="AU6" s="60">
        <v>1</v>
      </c>
      <c r="AV6" s="3" t="s">
        <v>1525</v>
      </c>
      <c r="AW6" s="67">
        <v>1</v>
      </c>
      <c r="AX6" s="67">
        <v>0</v>
      </c>
      <c r="AY6" s="67">
        <v>1</v>
      </c>
      <c r="AZ6" s="67">
        <v>0</v>
      </c>
      <c r="BA6" s="67">
        <v>1</v>
      </c>
      <c r="BB6" s="67">
        <v>0</v>
      </c>
      <c r="BC6" s="67">
        <v>0</v>
      </c>
      <c r="BD6" s="67">
        <v>0</v>
      </c>
      <c r="BE6" s="67">
        <v>0</v>
      </c>
      <c r="BF6" s="67">
        <v>0</v>
      </c>
      <c r="BG6" s="26" t="s">
        <v>875</v>
      </c>
      <c r="BH6" s="27" t="s">
        <v>72</v>
      </c>
      <c r="BI6" s="65">
        <v>2020</v>
      </c>
      <c r="BJ6" s="63">
        <v>3</v>
      </c>
      <c r="BK6" s="63">
        <v>1</v>
      </c>
      <c r="BL6" s="30">
        <v>0</v>
      </c>
      <c r="BM6" s="30"/>
      <c r="BN6" s="30"/>
      <c r="BO6" s="30"/>
      <c r="BP6" s="30">
        <v>1</v>
      </c>
    </row>
    <row r="7" spans="1:16380">
      <c r="A7" s="55">
        <v>41409</v>
      </c>
      <c r="B7" s="30" t="s">
        <v>154</v>
      </c>
      <c r="C7" s="7" t="s">
        <v>66</v>
      </c>
      <c r="D7" s="24" t="s">
        <v>155</v>
      </c>
      <c r="E7" s="57" t="s">
        <v>156</v>
      </c>
      <c r="F7" s="25" t="s">
        <v>157</v>
      </c>
      <c r="G7" s="25" t="s">
        <v>158</v>
      </c>
      <c r="H7" s="25" t="s">
        <v>159</v>
      </c>
      <c r="I7" s="25" t="s">
        <v>13</v>
      </c>
      <c r="J7" s="59">
        <v>0</v>
      </c>
      <c r="K7" s="59">
        <v>0</v>
      </c>
      <c r="L7" s="59">
        <v>0</v>
      </c>
      <c r="M7" s="59">
        <v>1</v>
      </c>
      <c r="N7" s="59">
        <v>0</v>
      </c>
      <c r="O7" s="59">
        <v>0</v>
      </c>
      <c r="P7" s="59">
        <v>0</v>
      </c>
      <c r="Q7" s="4" t="s">
        <v>24</v>
      </c>
      <c r="R7" s="5">
        <v>0</v>
      </c>
      <c r="S7" s="5">
        <v>0</v>
      </c>
      <c r="T7" s="5">
        <v>0</v>
      </c>
      <c r="U7" s="5">
        <v>0</v>
      </c>
      <c r="V7" s="5">
        <v>0</v>
      </c>
      <c r="W7" s="5">
        <v>0</v>
      </c>
      <c r="X7" s="5">
        <v>1</v>
      </c>
      <c r="Y7" s="4" t="s">
        <v>1532</v>
      </c>
      <c r="Z7" s="4" t="s">
        <v>1533</v>
      </c>
      <c r="AA7" s="5">
        <v>0</v>
      </c>
      <c r="AB7" s="5">
        <v>0</v>
      </c>
      <c r="AC7" s="5">
        <v>0</v>
      </c>
      <c r="AD7" s="5">
        <v>0</v>
      </c>
      <c r="AE7" s="5">
        <v>0</v>
      </c>
      <c r="AF7" s="5">
        <v>0</v>
      </c>
      <c r="AG7" s="5">
        <v>1</v>
      </c>
      <c r="AH7" s="5">
        <v>1</v>
      </c>
      <c r="AI7" s="5">
        <v>0</v>
      </c>
      <c r="AJ7" s="5">
        <v>0</v>
      </c>
      <c r="AK7" s="5">
        <v>1</v>
      </c>
      <c r="AL7" s="5">
        <v>0</v>
      </c>
      <c r="AM7" s="4" t="s">
        <v>45</v>
      </c>
      <c r="AN7" s="30" t="s">
        <v>1524</v>
      </c>
      <c r="AO7" s="60">
        <v>0</v>
      </c>
      <c r="AP7" s="60">
        <v>0</v>
      </c>
      <c r="AQ7" s="60">
        <v>0</v>
      </c>
      <c r="AR7" s="60">
        <v>0</v>
      </c>
      <c r="AS7" s="60">
        <v>0</v>
      </c>
      <c r="AT7" s="60">
        <v>0</v>
      </c>
      <c r="AU7" s="60">
        <v>1</v>
      </c>
      <c r="AV7" s="3" t="s">
        <v>1525</v>
      </c>
      <c r="AW7" s="51">
        <v>1</v>
      </c>
      <c r="AX7" s="51">
        <v>0</v>
      </c>
      <c r="AY7" s="51">
        <v>1</v>
      </c>
      <c r="AZ7" s="51">
        <v>0</v>
      </c>
      <c r="BA7" s="51">
        <v>1</v>
      </c>
      <c r="BB7" s="51">
        <v>0</v>
      </c>
      <c r="BC7" s="51">
        <v>0</v>
      </c>
      <c r="BD7" s="51">
        <v>0</v>
      </c>
      <c r="BE7" s="51">
        <v>0</v>
      </c>
      <c r="BF7" s="51">
        <v>0</v>
      </c>
      <c r="BG7" s="26" t="s">
        <v>104</v>
      </c>
      <c r="BH7" s="27" t="s">
        <v>72</v>
      </c>
      <c r="BI7" s="65">
        <v>2013</v>
      </c>
      <c r="BJ7" s="63">
        <v>3</v>
      </c>
      <c r="BK7" s="63">
        <v>4</v>
      </c>
      <c r="BL7" s="30">
        <v>0</v>
      </c>
      <c r="BM7" s="30"/>
      <c r="BN7" s="30"/>
      <c r="BO7" s="30"/>
      <c r="BP7" s="30">
        <v>1</v>
      </c>
    </row>
    <row r="8" spans="1:16380" ht="16">
      <c r="A8" s="55">
        <v>44022</v>
      </c>
      <c r="B8" s="30" t="s">
        <v>812</v>
      </c>
      <c r="C8" s="7" t="s">
        <v>112</v>
      </c>
      <c r="D8" s="56" t="s">
        <v>813</v>
      </c>
      <c r="E8" s="57" t="s">
        <v>814</v>
      </c>
      <c r="F8" s="25" t="s">
        <v>815</v>
      </c>
      <c r="G8" s="25" t="s">
        <v>816</v>
      </c>
      <c r="H8" s="25" t="s">
        <v>817</v>
      </c>
      <c r="I8" s="25" t="s">
        <v>13</v>
      </c>
      <c r="J8" s="59">
        <v>0</v>
      </c>
      <c r="K8" s="59">
        <v>0</v>
      </c>
      <c r="L8" s="59">
        <v>0</v>
      </c>
      <c r="M8" s="59">
        <v>1</v>
      </c>
      <c r="N8" s="59">
        <v>0</v>
      </c>
      <c r="O8" s="59">
        <v>0</v>
      </c>
      <c r="P8" s="59">
        <v>0</v>
      </c>
      <c r="Q8" s="4" t="s">
        <v>1534</v>
      </c>
      <c r="R8" s="5">
        <v>0</v>
      </c>
      <c r="S8" s="5">
        <v>0</v>
      </c>
      <c r="T8" s="5">
        <v>1</v>
      </c>
      <c r="U8" s="5">
        <v>0</v>
      </c>
      <c r="V8" s="5">
        <v>0</v>
      </c>
      <c r="W8" s="5">
        <v>0</v>
      </c>
      <c r="X8" s="5">
        <v>1</v>
      </c>
      <c r="Y8" s="4" t="s">
        <v>1535</v>
      </c>
      <c r="Z8" s="4" t="s">
        <v>1536</v>
      </c>
      <c r="AA8" s="5">
        <v>0</v>
      </c>
      <c r="AB8" s="5">
        <v>0</v>
      </c>
      <c r="AC8" s="5">
        <v>0</v>
      </c>
      <c r="AD8" s="5">
        <v>0</v>
      </c>
      <c r="AE8" s="5">
        <v>0</v>
      </c>
      <c r="AF8" s="5">
        <v>0</v>
      </c>
      <c r="AG8" s="5">
        <v>1</v>
      </c>
      <c r="AH8" s="5">
        <v>0</v>
      </c>
      <c r="AI8" s="5">
        <v>0</v>
      </c>
      <c r="AJ8" s="5">
        <v>0</v>
      </c>
      <c r="AK8" s="5">
        <v>1</v>
      </c>
      <c r="AL8" s="5">
        <v>0</v>
      </c>
      <c r="AM8" s="4" t="s">
        <v>1537</v>
      </c>
      <c r="AN8" s="30" t="s">
        <v>1538</v>
      </c>
      <c r="AO8" s="60">
        <v>1</v>
      </c>
      <c r="AP8" s="60">
        <v>0</v>
      </c>
      <c r="AQ8" s="60">
        <v>0</v>
      </c>
      <c r="AR8" s="60">
        <v>0</v>
      </c>
      <c r="AS8" s="60">
        <v>1</v>
      </c>
      <c r="AT8" s="60">
        <v>1</v>
      </c>
      <c r="AU8" s="60">
        <v>0</v>
      </c>
      <c r="AV8" s="3" t="s">
        <v>1525</v>
      </c>
      <c r="AW8" s="51">
        <v>1</v>
      </c>
      <c r="AX8" s="51">
        <v>0</v>
      </c>
      <c r="AY8" s="51">
        <v>1</v>
      </c>
      <c r="AZ8" s="51">
        <v>0</v>
      </c>
      <c r="BA8" s="51">
        <v>1</v>
      </c>
      <c r="BB8" s="51">
        <v>0</v>
      </c>
      <c r="BC8" s="51">
        <v>0</v>
      </c>
      <c r="BD8" s="51">
        <v>0</v>
      </c>
      <c r="BE8" s="51">
        <v>0</v>
      </c>
      <c r="BF8" s="51">
        <v>0</v>
      </c>
      <c r="BG8" s="45" t="s">
        <v>79</v>
      </c>
      <c r="BH8" s="41" t="s">
        <v>72</v>
      </c>
      <c r="BI8" s="63">
        <v>2020</v>
      </c>
      <c r="BJ8" s="63">
        <v>3</v>
      </c>
      <c r="BK8" s="63">
        <v>4</v>
      </c>
      <c r="BL8" s="30">
        <v>0</v>
      </c>
      <c r="BM8" s="30"/>
      <c r="BN8" s="30"/>
      <c r="BO8" s="30"/>
      <c r="BP8" s="30">
        <v>1</v>
      </c>
    </row>
    <row r="9" spans="1:16380">
      <c r="A9" s="55">
        <v>43905</v>
      </c>
      <c r="B9" s="30" t="s">
        <v>765</v>
      </c>
      <c r="C9" s="56" t="s">
        <v>66</v>
      </c>
      <c r="D9" s="24" t="s">
        <v>766</v>
      </c>
      <c r="E9" s="57" t="s">
        <v>767</v>
      </c>
      <c r="F9" s="25" t="s">
        <v>768</v>
      </c>
      <c r="G9" s="25" t="s">
        <v>769</v>
      </c>
      <c r="H9" s="25" t="s">
        <v>770</v>
      </c>
      <c r="I9" s="25" t="s">
        <v>12</v>
      </c>
      <c r="J9" s="59">
        <v>0</v>
      </c>
      <c r="K9" s="59">
        <v>0</v>
      </c>
      <c r="L9" s="59">
        <v>1</v>
      </c>
      <c r="M9" s="59">
        <v>0</v>
      </c>
      <c r="N9" s="59">
        <v>0</v>
      </c>
      <c r="O9" s="59">
        <v>0</v>
      </c>
      <c r="P9" s="59">
        <v>0</v>
      </c>
      <c r="Q9" s="4" t="s">
        <v>1539</v>
      </c>
      <c r="R9" s="5">
        <v>0</v>
      </c>
      <c r="S9" s="5">
        <v>1</v>
      </c>
      <c r="T9" s="5">
        <v>0</v>
      </c>
      <c r="U9" s="5">
        <v>0</v>
      </c>
      <c r="V9" s="5">
        <v>0</v>
      </c>
      <c r="W9" s="5">
        <v>0</v>
      </c>
      <c r="X9" s="5">
        <v>1</v>
      </c>
      <c r="Y9" s="4" t="s">
        <v>27</v>
      </c>
      <c r="Z9" s="4" t="s">
        <v>1540</v>
      </c>
      <c r="AA9" s="5">
        <v>0</v>
      </c>
      <c r="AB9" s="5">
        <v>1</v>
      </c>
      <c r="AC9" s="5">
        <v>0</v>
      </c>
      <c r="AD9" s="5">
        <v>0</v>
      </c>
      <c r="AE9" s="5">
        <v>0</v>
      </c>
      <c r="AF9" s="5">
        <v>0</v>
      </c>
      <c r="AG9" s="5">
        <v>0</v>
      </c>
      <c r="AH9" s="5">
        <v>0</v>
      </c>
      <c r="AI9" s="5">
        <v>0</v>
      </c>
      <c r="AJ9" s="5">
        <v>0</v>
      </c>
      <c r="AK9" s="5">
        <v>0</v>
      </c>
      <c r="AL9" s="5">
        <v>0</v>
      </c>
      <c r="AM9" s="4" t="s">
        <v>45</v>
      </c>
      <c r="AN9" s="30" t="s">
        <v>1524</v>
      </c>
      <c r="AO9" s="60">
        <v>0</v>
      </c>
      <c r="AP9" s="60">
        <v>0</v>
      </c>
      <c r="AQ9" s="60">
        <v>0</v>
      </c>
      <c r="AR9" s="60">
        <v>0</v>
      </c>
      <c r="AS9" s="60">
        <v>0</v>
      </c>
      <c r="AT9" s="60">
        <v>0</v>
      </c>
      <c r="AU9" s="60">
        <v>1</v>
      </c>
      <c r="AV9" s="3" t="s">
        <v>1525</v>
      </c>
      <c r="AW9" s="67">
        <v>1</v>
      </c>
      <c r="AX9" s="67">
        <v>0</v>
      </c>
      <c r="AY9" s="67">
        <v>1</v>
      </c>
      <c r="AZ9" s="67">
        <v>0</v>
      </c>
      <c r="BA9" s="67">
        <v>1</v>
      </c>
      <c r="BB9" s="67">
        <v>0</v>
      </c>
      <c r="BC9" s="67">
        <v>0</v>
      </c>
      <c r="BD9" s="67">
        <v>0</v>
      </c>
      <c r="BE9" s="67">
        <v>0</v>
      </c>
      <c r="BF9" s="67">
        <v>0</v>
      </c>
      <c r="BG9" s="26" t="s">
        <v>771</v>
      </c>
      <c r="BH9" s="27" t="s">
        <v>72</v>
      </c>
      <c r="BI9" s="65">
        <v>2020</v>
      </c>
      <c r="BJ9" s="63">
        <v>3</v>
      </c>
      <c r="BK9" s="63">
        <v>2</v>
      </c>
      <c r="BL9" s="30">
        <v>0</v>
      </c>
      <c r="BM9" s="30"/>
      <c r="BN9" s="30"/>
      <c r="BO9" s="30"/>
      <c r="BP9" s="30">
        <v>1</v>
      </c>
    </row>
    <row r="10" spans="1:16380">
      <c r="A10" s="55">
        <v>43146</v>
      </c>
      <c r="B10" s="30" t="s">
        <v>402</v>
      </c>
      <c r="C10" s="7" t="s">
        <v>66</v>
      </c>
      <c r="D10" s="24" t="s">
        <v>403</v>
      </c>
      <c r="E10" s="57" t="s">
        <v>404</v>
      </c>
      <c r="F10" s="25" t="s">
        <v>405</v>
      </c>
      <c r="G10" s="25" t="s">
        <v>406</v>
      </c>
      <c r="H10" s="25" t="s">
        <v>407</v>
      </c>
      <c r="I10" s="25" t="s">
        <v>12</v>
      </c>
      <c r="J10" s="59">
        <v>0</v>
      </c>
      <c r="K10" s="59">
        <v>0</v>
      </c>
      <c r="L10" s="59">
        <v>1</v>
      </c>
      <c r="M10" s="59">
        <v>0</v>
      </c>
      <c r="N10" s="59">
        <v>0</v>
      </c>
      <c r="O10" s="59">
        <v>0</v>
      </c>
      <c r="P10" s="59">
        <v>0</v>
      </c>
      <c r="Q10" s="4" t="s">
        <v>18</v>
      </c>
      <c r="R10" s="5">
        <v>1</v>
      </c>
      <c r="S10" s="5">
        <v>0</v>
      </c>
      <c r="T10" s="5">
        <v>0</v>
      </c>
      <c r="U10" s="5">
        <v>0</v>
      </c>
      <c r="V10" s="5">
        <v>0</v>
      </c>
      <c r="W10" s="5">
        <v>0</v>
      </c>
      <c r="X10" s="5">
        <v>0</v>
      </c>
      <c r="Y10" s="4" t="s">
        <v>1541</v>
      </c>
      <c r="Z10" s="4" t="s">
        <v>1542</v>
      </c>
      <c r="AA10" s="5">
        <v>0</v>
      </c>
      <c r="AB10" s="5">
        <v>1</v>
      </c>
      <c r="AC10" s="5">
        <v>0</v>
      </c>
      <c r="AD10" s="5">
        <v>0</v>
      </c>
      <c r="AE10" s="5">
        <v>0</v>
      </c>
      <c r="AF10" s="5">
        <v>0</v>
      </c>
      <c r="AG10" s="5">
        <v>0</v>
      </c>
      <c r="AH10" s="5">
        <v>1</v>
      </c>
      <c r="AI10" s="5">
        <v>0</v>
      </c>
      <c r="AJ10" s="5">
        <v>0</v>
      </c>
      <c r="AK10" s="5">
        <v>0</v>
      </c>
      <c r="AL10" s="5">
        <v>0</v>
      </c>
      <c r="AM10" s="4" t="s">
        <v>45</v>
      </c>
      <c r="AN10" s="30" t="s">
        <v>1524</v>
      </c>
      <c r="AO10" s="60">
        <v>0</v>
      </c>
      <c r="AP10" s="60">
        <v>0</v>
      </c>
      <c r="AQ10" s="60">
        <v>0</v>
      </c>
      <c r="AR10" s="60">
        <v>0</v>
      </c>
      <c r="AS10" s="60">
        <v>0</v>
      </c>
      <c r="AT10" s="60">
        <v>0</v>
      </c>
      <c r="AU10" s="60">
        <v>1</v>
      </c>
      <c r="AV10" s="3" t="s">
        <v>1543</v>
      </c>
      <c r="AW10" s="51">
        <v>0</v>
      </c>
      <c r="AX10" s="51">
        <v>0</v>
      </c>
      <c r="AY10" s="51">
        <v>1</v>
      </c>
      <c r="AZ10" s="51">
        <v>1</v>
      </c>
      <c r="BA10" s="51">
        <v>0</v>
      </c>
      <c r="BB10" s="51">
        <v>0</v>
      </c>
      <c r="BC10" s="51">
        <v>0</v>
      </c>
      <c r="BD10" s="51">
        <v>0</v>
      </c>
      <c r="BE10" s="51">
        <v>0</v>
      </c>
      <c r="BF10" s="51">
        <v>0</v>
      </c>
      <c r="BG10" s="26" t="s">
        <v>79</v>
      </c>
      <c r="BH10" s="27" t="s">
        <v>79</v>
      </c>
      <c r="BI10" s="65">
        <v>2018</v>
      </c>
      <c r="BJ10" s="63">
        <v>3</v>
      </c>
      <c r="BK10" s="63">
        <v>2</v>
      </c>
      <c r="BL10" s="30">
        <v>0</v>
      </c>
      <c r="BM10" s="30"/>
      <c r="BN10" s="30"/>
      <c r="BO10" s="30"/>
      <c r="BP10" s="30">
        <v>1</v>
      </c>
    </row>
    <row r="11" spans="1:16380">
      <c r="A11" s="55">
        <v>44196</v>
      </c>
      <c r="B11" s="30" t="s">
        <v>900</v>
      </c>
      <c r="C11" s="56" t="s">
        <v>66</v>
      </c>
      <c r="D11" s="56" t="s">
        <v>901</v>
      </c>
      <c r="E11" s="57" t="s">
        <v>902</v>
      </c>
      <c r="F11" s="56" t="s">
        <v>903</v>
      </c>
      <c r="G11" s="25" t="s">
        <v>79</v>
      </c>
      <c r="H11" s="25" t="s">
        <v>611</v>
      </c>
      <c r="I11" s="25" t="s">
        <v>12</v>
      </c>
      <c r="J11" s="59">
        <v>0</v>
      </c>
      <c r="K11" s="59">
        <v>0</v>
      </c>
      <c r="L11" s="59">
        <v>1</v>
      </c>
      <c r="M11" s="59">
        <v>0</v>
      </c>
      <c r="N11" s="59">
        <v>0</v>
      </c>
      <c r="O11" s="59">
        <v>0</v>
      </c>
      <c r="P11" s="59">
        <v>0</v>
      </c>
      <c r="Q11" s="4" t="s">
        <v>24</v>
      </c>
      <c r="R11" s="5">
        <v>0</v>
      </c>
      <c r="S11" s="5">
        <v>0</v>
      </c>
      <c r="T11" s="5">
        <v>0</v>
      </c>
      <c r="U11" s="5">
        <v>0</v>
      </c>
      <c r="V11" s="5">
        <v>0</v>
      </c>
      <c r="W11" s="5">
        <v>0</v>
      </c>
      <c r="X11" s="5">
        <v>1</v>
      </c>
      <c r="Y11" s="4" t="s">
        <v>1541</v>
      </c>
      <c r="Z11" s="4" t="s">
        <v>1542</v>
      </c>
      <c r="AA11" s="5">
        <v>0</v>
      </c>
      <c r="AB11" s="5">
        <v>1</v>
      </c>
      <c r="AC11" s="5">
        <v>0</v>
      </c>
      <c r="AD11" s="5">
        <v>0</v>
      </c>
      <c r="AE11" s="5">
        <v>0</v>
      </c>
      <c r="AF11" s="5">
        <v>0</v>
      </c>
      <c r="AG11" s="5">
        <v>0</v>
      </c>
      <c r="AH11" s="5">
        <v>1</v>
      </c>
      <c r="AI11" s="5">
        <v>0</v>
      </c>
      <c r="AJ11" s="5">
        <v>0</v>
      </c>
      <c r="AK11" s="5">
        <v>0</v>
      </c>
      <c r="AL11" s="5">
        <v>0</v>
      </c>
      <c r="AM11" s="4" t="s">
        <v>45</v>
      </c>
      <c r="AN11" s="30" t="s">
        <v>1524</v>
      </c>
      <c r="AO11" s="60">
        <v>0</v>
      </c>
      <c r="AP11" s="60">
        <v>0</v>
      </c>
      <c r="AQ11" s="60">
        <v>0</v>
      </c>
      <c r="AR11" s="60">
        <v>0</v>
      </c>
      <c r="AS11" s="60">
        <v>0</v>
      </c>
      <c r="AT11" s="60">
        <v>0</v>
      </c>
      <c r="AU11" s="60">
        <v>1</v>
      </c>
      <c r="AV11" s="3" t="s">
        <v>1525</v>
      </c>
      <c r="AW11" s="67">
        <v>1</v>
      </c>
      <c r="AX11" s="67">
        <v>0</v>
      </c>
      <c r="AY11" s="67">
        <v>1</v>
      </c>
      <c r="AZ11" s="67">
        <v>0</v>
      </c>
      <c r="BA11" s="67">
        <v>1</v>
      </c>
      <c r="BB11" s="67">
        <v>0</v>
      </c>
      <c r="BC11" s="67">
        <v>0</v>
      </c>
      <c r="BD11" s="67">
        <v>0</v>
      </c>
      <c r="BE11" s="67">
        <v>0</v>
      </c>
      <c r="BF11" s="67">
        <v>0</v>
      </c>
      <c r="BG11" s="26" t="s">
        <v>904</v>
      </c>
      <c r="BH11" s="27" t="s">
        <v>72</v>
      </c>
      <c r="BI11" s="65">
        <v>2021</v>
      </c>
      <c r="BJ11" s="63">
        <v>2</v>
      </c>
      <c r="BK11" s="63">
        <v>1</v>
      </c>
      <c r="BL11" s="30">
        <v>0</v>
      </c>
      <c r="BM11" s="30"/>
      <c r="BN11" s="30"/>
      <c r="BO11" s="30"/>
      <c r="BP11" s="30">
        <v>1</v>
      </c>
    </row>
    <row r="12" spans="1:16380">
      <c r="A12" s="55">
        <v>43997</v>
      </c>
      <c r="B12" s="30" t="s">
        <v>790</v>
      </c>
      <c r="C12" s="56" t="s">
        <v>66</v>
      </c>
      <c r="D12" s="56" t="s">
        <v>791</v>
      </c>
      <c r="E12" s="57" t="s">
        <v>792</v>
      </c>
      <c r="F12" s="25" t="s">
        <v>793</v>
      </c>
      <c r="G12" s="25" t="s">
        <v>794</v>
      </c>
      <c r="H12" s="25" t="s">
        <v>795</v>
      </c>
      <c r="I12" s="25" t="s">
        <v>12</v>
      </c>
      <c r="J12" s="59">
        <v>0</v>
      </c>
      <c r="K12" s="59">
        <v>0</v>
      </c>
      <c r="L12" s="59">
        <v>1</v>
      </c>
      <c r="M12" s="59">
        <v>0</v>
      </c>
      <c r="N12" s="59">
        <v>0</v>
      </c>
      <c r="O12" s="59">
        <v>0</v>
      </c>
      <c r="P12" s="59">
        <v>0</v>
      </c>
      <c r="Q12" s="4" t="s">
        <v>22</v>
      </c>
      <c r="R12" s="5">
        <v>0</v>
      </c>
      <c r="S12" s="5">
        <v>0</v>
      </c>
      <c r="T12" s="5">
        <v>0</v>
      </c>
      <c r="U12" s="5">
        <v>0</v>
      </c>
      <c r="V12" s="5">
        <v>1</v>
      </c>
      <c r="W12" s="5">
        <v>0</v>
      </c>
      <c r="X12" s="5">
        <v>0</v>
      </c>
      <c r="Y12" s="4" t="s">
        <v>1544</v>
      </c>
      <c r="Z12" s="4" t="s">
        <v>1545</v>
      </c>
      <c r="AA12" s="5">
        <v>0</v>
      </c>
      <c r="AB12" s="5">
        <v>1</v>
      </c>
      <c r="AC12" s="5">
        <v>0</v>
      </c>
      <c r="AD12" s="5">
        <v>0</v>
      </c>
      <c r="AE12" s="5">
        <v>0</v>
      </c>
      <c r="AF12" s="5">
        <v>0</v>
      </c>
      <c r="AG12" s="5">
        <v>0</v>
      </c>
      <c r="AH12" s="5">
        <v>1</v>
      </c>
      <c r="AI12" s="5">
        <v>1</v>
      </c>
      <c r="AJ12" s="5">
        <v>0</v>
      </c>
      <c r="AK12" s="5">
        <v>0</v>
      </c>
      <c r="AL12" s="5">
        <v>0</v>
      </c>
      <c r="AM12" s="4" t="s">
        <v>45</v>
      </c>
      <c r="AN12" s="30" t="s">
        <v>1524</v>
      </c>
      <c r="AO12" s="60">
        <v>0</v>
      </c>
      <c r="AP12" s="60">
        <v>0</v>
      </c>
      <c r="AQ12" s="60">
        <v>0</v>
      </c>
      <c r="AR12" s="60">
        <v>0</v>
      </c>
      <c r="AS12" s="60">
        <v>0</v>
      </c>
      <c r="AT12" s="60">
        <v>0</v>
      </c>
      <c r="AU12" s="60">
        <v>1</v>
      </c>
      <c r="AV12" s="3" t="s">
        <v>1525</v>
      </c>
      <c r="AW12" s="67">
        <v>1</v>
      </c>
      <c r="AX12" s="67">
        <v>0</v>
      </c>
      <c r="AY12" s="67">
        <v>1</v>
      </c>
      <c r="AZ12" s="67">
        <v>0</v>
      </c>
      <c r="BA12" s="67">
        <v>1</v>
      </c>
      <c r="BB12" s="67">
        <v>0</v>
      </c>
      <c r="BC12" s="67">
        <v>0</v>
      </c>
      <c r="BD12" s="67">
        <v>0</v>
      </c>
      <c r="BE12" s="67">
        <v>0</v>
      </c>
      <c r="BF12" s="67">
        <v>0</v>
      </c>
      <c r="BG12" s="26" t="s">
        <v>796</v>
      </c>
      <c r="BH12" s="27" t="s">
        <v>72</v>
      </c>
      <c r="BI12" s="65">
        <v>2020</v>
      </c>
      <c r="BJ12" s="63">
        <v>3</v>
      </c>
      <c r="BK12" s="63">
        <v>2</v>
      </c>
      <c r="BL12" s="30">
        <v>0</v>
      </c>
      <c r="BM12" s="30"/>
      <c r="BN12" s="30"/>
      <c r="BO12" s="30"/>
      <c r="BP12" s="30">
        <v>1</v>
      </c>
    </row>
    <row r="13" spans="1:16380">
      <c r="A13" s="55">
        <v>43550</v>
      </c>
      <c r="B13" s="30" t="s">
        <v>601</v>
      </c>
      <c r="C13" s="56" t="s">
        <v>66</v>
      </c>
      <c r="D13" s="24" t="s">
        <v>1546</v>
      </c>
      <c r="E13" s="57" t="s">
        <v>603</v>
      </c>
      <c r="F13" s="56" t="s">
        <v>604</v>
      </c>
      <c r="G13" s="56" t="s">
        <v>605</v>
      </c>
      <c r="H13" s="56" t="s">
        <v>135</v>
      </c>
      <c r="I13" s="25" t="s">
        <v>14</v>
      </c>
      <c r="J13" s="59">
        <v>0</v>
      </c>
      <c r="K13" s="59">
        <v>0</v>
      </c>
      <c r="L13" s="59">
        <v>0</v>
      </c>
      <c r="M13" s="59">
        <v>0</v>
      </c>
      <c r="N13" s="59">
        <v>1</v>
      </c>
      <c r="O13" s="59">
        <v>0</v>
      </c>
      <c r="P13" s="59">
        <v>0</v>
      </c>
      <c r="Q13" s="4" t="s">
        <v>21</v>
      </c>
      <c r="R13" s="5">
        <v>0</v>
      </c>
      <c r="S13" s="5">
        <v>0</v>
      </c>
      <c r="T13" s="5">
        <v>0</v>
      </c>
      <c r="U13" s="5">
        <v>1</v>
      </c>
      <c r="V13" s="5">
        <v>0</v>
      </c>
      <c r="W13" s="5">
        <v>0</v>
      </c>
      <c r="X13" s="5">
        <v>0</v>
      </c>
      <c r="Y13" s="4" t="s">
        <v>1547</v>
      </c>
      <c r="Z13" s="4" t="s">
        <v>1548</v>
      </c>
      <c r="AA13" s="5">
        <v>0</v>
      </c>
      <c r="AB13" s="5">
        <v>1</v>
      </c>
      <c r="AC13" s="5">
        <v>0</v>
      </c>
      <c r="AD13" s="5">
        <v>0</v>
      </c>
      <c r="AE13" s="5">
        <v>1</v>
      </c>
      <c r="AF13" s="5">
        <v>0</v>
      </c>
      <c r="AG13" s="5">
        <v>0</v>
      </c>
      <c r="AH13" s="5">
        <v>0</v>
      </c>
      <c r="AI13" s="5">
        <v>0</v>
      </c>
      <c r="AJ13" s="5">
        <v>0</v>
      </c>
      <c r="AK13" s="5">
        <v>0</v>
      </c>
      <c r="AL13" s="5">
        <v>0</v>
      </c>
      <c r="AM13" s="4" t="s">
        <v>45</v>
      </c>
      <c r="AN13" s="30" t="s">
        <v>1524</v>
      </c>
      <c r="AO13" s="60">
        <v>0</v>
      </c>
      <c r="AP13" s="60">
        <v>0</v>
      </c>
      <c r="AQ13" s="60">
        <v>0</v>
      </c>
      <c r="AR13" s="60">
        <v>0</v>
      </c>
      <c r="AS13" s="60">
        <v>0</v>
      </c>
      <c r="AT13" s="60">
        <v>0</v>
      </c>
      <c r="AU13" s="60">
        <v>1</v>
      </c>
      <c r="AV13" s="3" t="s">
        <v>1549</v>
      </c>
      <c r="AW13" s="51">
        <v>0</v>
      </c>
      <c r="AX13" s="51">
        <v>0</v>
      </c>
      <c r="AY13" s="51">
        <v>1</v>
      </c>
      <c r="AZ13" s="51">
        <v>0</v>
      </c>
      <c r="BA13" s="51">
        <v>1</v>
      </c>
      <c r="BB13" s="51">
        <v>0</v>
      </c>
      <c r="BC13" s="51">
        <v>0</v>
      </c>
      <c r="BD13" s="51">
        <v>0</v>
      </c>
      <c r="BE13" s="51">
        <v>0</v>
      </c>
      <c r="BF13" s="51">
        <v>0</v>
      </c>
      <c r="BG13" s="26" t="s">
        <v>79</v>
      </c>
      <c r="BH13" s="62"/>
      <c r="BI13" s="62">
        <v>2019</v>
      </c>
      <c r="BJ13" s="63">
        <v>2</v>
      </c>
      <c r="BK13" s="63">
        <v>1</v>
      </c>
      <c r="BL13" s="30">
        <v>0</v>
      </c>
      <c r="BM13" s="30"/>
      <c r="BN13" s="30"/>
      <c r="BO13" s="30"/>
      <c r="BP13" s="30">
        <v>1</v>
      </c>
    </row>
    <row r="14" spans="1:16380">
      <c r="A14" s="55">
        <v>43829</v>
      </c>
      <c r="B14" s="86" t="s">
        <v>725</v>
      </c>
      <c r="C14" s="56" t="s">
        <v>66</v>
      </c>
      <c r="D14" s="24" t="s">
        <v>726</v>
      </c>
      <c r="E14" s="57" t="s">
        <v>727</v>
      </c>
      <c r="F14" s="58" t="s">
        <v>728</v>
      </c>
      <c r="G14" s="56" t="s">
        <v>643</v>
      </c>
      <c r="H14" s="56" t="s">
        <v>676</v>
      </c>
      <c r="I14" s="25" t="s">
        <v>14</v>
      </c>
      <c r="J14" s="59">
        <v>0</v>
      </c>
      <c r="K14" s="59">
        <v>0</v>
      </c>
      <c r="L14" s="59">
        <v>0</v>
      </c>
      <c r="M14" s="59">
        <v>0</v>
      </c>
      <c r="N14" s="59">
        <v>1</v>
      </c>
      <c r="O14" s="59">
        <v>0</v>
      </c>
      <c r="P14" s="59">
        <v>0</v>
      </c>
      <c r="Q14" s="4" t="s">
        <v>22</v>
      </c>
      <c r="R14" s="5">
        <v>0</v>
      </c>
      <c r="S14" s="5">
        <v>0</v>
      </c>
      <c r="T14" s="5">
        <v>0</v>
      </c>
      <c r="U14" s="5">
        <v>0</v>
      </c>
      <c r="V14" s="5">
        <v>1</v>
      </c>
      <c r="W14" s="5">
        <v>0</v>
      </c>
      <c r="X14" s="5">
        <v>0</v>
      </c>
      <c r="Y14" s="4" t="s">
        <v>30</v>
      </c>
      <c r="Z14" s="4" t="s">
        <v>1550</v>
      </c>
      <c r="AA14" s="5">
        <v>0</v>
      </c>
      <c r="AB14" s="5">
        <v>0</v>
      </c>
      <c r="AC14" s="5">
        <v>0</v>
      </c>
      <c r="AD14" s="5">
        <v>0</v>
      </c>
      <c r="AE14" s="5">
        <v>1</v>
      </c>
      <c r="AF14" s="5">
        <v>0</v>
      </c>
      <c r="AG14" s="5">
        <v>0</v>
      </c>
      <c r="AH14" s="5">
        <v>0</v>
      </c>
      <c r="AI14" s="5">
        <v>0</v>
      </c>
      <c r="AJ14" s="5">
        <v>0</v>
      </c>
      <c r="AK14" s="5">
        <v>0</v>
      </c>
      <c r="AL14" s="5">
        <v>0</v>
      </c>
      <c r="AM14" s="4" t="s">
        <v>45</v>
      </c>
      <c r="AN14" s="30" t="s">
        <v>1524</v>
      </c>
      <c r="AO14" s="60">
        <v>0</v>
      </c>
      <c r="AP14" s="60">
        <v>0</v>
      </c>
      <c r="AQ14" s="60">
        <v>0</v>
      </c>
      <c r="AR14" s="60">
        <v>0</v>
      </c>
      <c r="AS14" s="60">
        <v>0</v>
      </c>
      <c r="AT14" s="60">
        <v>0</v>
      </c>
      <c r="AU14" s="60">
        <v>1</v>
      </c>
      <c r="AV14" s="3" t="s">
        <v>47</v>
      </c>
      <c r="AW14" s="51">
        <v>1</v>
      </c>
      <c r="AX14" s="51">
        <v>0</v>
      </c>
      <c r="AY14" s="51">
        <v>0</v>
      </c>
      <c r="AZ14" s="51">
        <v>0</v>
      </c>
      <c r="BA14" s="51">
        <v>0</v>
      </c>
      <c r="BB14" s="51">
        <v>0</v>
      </c>
      <c r="BC14" s="51">
        <v>0</v>
      </c>
      <c r="BD14" s="51">
        <v>0</v>
      </c>
      <c r="BE14" s="51">
        <v>0</v>
      </c>
      <c r="BF14" s="51">
        <v>0</v>
      </c>
      <c r="BG14" s="61" t="s">
        <v>79</v>
      </c>
      <c r="BH14" s="62" t="s">
        <v>79</v>
      </c>
      <c r="BI14" s="62">
        <v>2019</v>
      </c>
      <c r="BJ14" s="63">
        <v>2</v>
      </c>
      <c r="BK14" s="63">
        <v>1</v>
      </c>
      <c r="BL14" s="30">
        <v>0</v>
      </c>
      <c r="BM14" s="30"/>
      <c r="BN14" s="30"/>
      <c r="BO14" s="30"/>
      <c r="BP14" s="30">
        <v>1</v>
      </c>
    </row>
    <row r="15" spans="1:16380">
      <c r="A15" s="55">
        <v>43532</v>
      </c>
      <c r="B15" s="30" t="s">
        <v>572</v>
      </c>
      <c r="C15" s="56" t="s">
        <v>66</v>
      </c>
      <c r="D15" s="24" t="s">
        <v>573</v>
      </c>
      <c r="E15" s="57" t="s">
        <v>574</v>
      </c>
      <c r="F15" s="56" t="s">
        <v>575</v>
      </c>
      <c r="G15" s="56" t="s">
        <v>576</v>
      </c>
      <c r="H15" s="56" t="s">
        <v>577</v>
      </c>
      <c r="I15" s="25" t="s">
        <v>14</v>
      </c>
      <c r="J15" s="59">
        <v>0</v>
      </c>
      <c r="K15" s="59">
        <v>0</v>
      </c>
      <c r="L15" s="59">
        <v>0</v>
      </c>
      <c r="M15" s="59">
        <v>0</v>
      </c>
      <c r="N15" s="59">
        <v>1</v>
      </c>
      <c r="O15" s="59">
        <v>0</v>
      </c>
      <c r="P15" s="59">
        <v>0</v>
      </c>
      <c r="Q15" s="4" t="s">
        <v>22</v>
      </c>
      <c r="R15" s="5">
        <v>0</v>
      </c>
      <c r="S15" s="5">
        <v>0</v>
      </c>
      <c r="T15" s="5">
        <v>0</v>
      </c>
      <c r="U15" s="5">
        <v>0</v>
      </c>
      <c r="V15" s="5">
        <v>1</v>
      </c>
      <c r="W15" s="5">
        <v>0</v>
      </c>
      <c r="X15" s="5">
        <v>0</v>
      </c>
      <c r="Y15" s="4" t="s">
        <v>30</v>
      </c>
      <c r="Z15" s="4" t="s">
        <v>1550</v>
      </c>
      <c r="AA15" s="5">
        <v>0</v>
      </c>
      <c r="AB15" s="5">
        <v>0</v>
      </c>
      <c r="AC15" s="5">
        <v>0</v>
      </c>
      <c r="AD15" s="5">
        <v>0</v>
      </c>
      <c r="AE15" s="5">
        <v>1</v>
      </c>
      <c r="AF15" s="5">
        <v>0</v>
      </c>
      <c r="AG15" s="5">
        <v>0</v>
      </c>
      <c r="AH15" s="5">
        <v>0</v>
      </c>
      <c r="AI15" s="5">
        <v>0</v>
      </c>
      <c r="AJ15" s="5">
        <v>0</v>
      </c>
      <c r="AK15" s="5">
        <v>0</v>
      </c>
      <c r="AL15" s="5">
        <v>0</v>
      </c>
      <c r="AM15" s="4" t="s">
        <v>39</v>
      </c>
      <c r="AN15" s="30" t="s">
        <v>1551</v>
      </c>
      <c r="AO15" s="60">
        <v>1</v>
      </c>
      <c r="AP15" s="60">
        <v>0</v>
      </c>
      <c r="AQ15" s="60">
        <v>0</v>
      </c>
      <c r="AR15" s="60">
        <v>0</v>
      </c>
      <c r="AS15" s="60">
        <v>0</v>
      </c>
      <c r="AT15" s="60">
        <v>0</v>
      </c>
      <c r="AU15" s="60">
        <v>0</v>
      </c>
      <c r="AV15" s="3" t="s">
        <v>1552</v>
      </c>
      <c r="AW15" s="51">
        <v>1</v>
      </c>
      <c r="AX15" s="51">
        <v>0</v>
      </c>
      <c r="AY15" s="51">
        <v>0</v>
      </c>
      <c r="AZ15" s="51">
        <v>0</v>
      </c>
      <c r="BA15" s="51">
        <v>0</v>
      </c>
      <c r="BB15" s="51">
        <v>0</v>
      </c>
      <c r="BC15" s="51">
        <v>1</v>
      </c>
      <c r="BD15" s="51">
        <v>0</v>
      </c>
      <c r="BE15" s="51">
        <v>0</v>
      </c>
      <c r="BF15" s="51">
        <v>0</v>
      </c>
      <c r="BG15" s="61" t="s">
        <v>79</v>
      </c>
      <c r="BH15" s="62"/>
      <c r="BI15" s="62">
        <v>2019</v>
      </c>
      <c r="BJ15" s="63">
        <v>2</v>
      </c>
      <c r="BK15" s="63">
        <v>1</v>
      </c>
      <c r="BL15" s="30">
        <v>1</v>
      </c>
      <c r="BM15" s="30"/>
      <c r="BN15" s="30"/>
      <c r="BO15" s="30"/>
      <c r="BP15" s="30">
        <v>1</v>
      </c>
    </row>
    <row r="16" spans="1:16380">
      <c r="A16" s="55">
        <v>44173</v>
      </c>
      <c r="B16" s="30" t="s">
        <v>886</v>
      </c>
      <c r="C16" s="56" t="s">
        <v>112</v>
      </c>
      <c r="D16" s="56" t="s">
        <v>887</v>
      </c>
      <c r="E16" s="57" t="s">
        <v>888</v>
      </c>
      <c r="F16" s="56" t="s">
        <v>889</v>
      </c>
      <c r="G16" s="25" t="s">
        <v>890</v>
      </c>
      <c r="H16" s="25" t="s">
        <v>891</v>
      </c>
      <c r="I16" s="25" t="s">
        <v>14</v>
      </c>
      <c r="J16" s="59">
        <v>0</v>
      </c>
      <c r="K16" s="59">
        <v>0</v>
      </c>
      <c r="L16" s="59">
        <v>0</v>
      </c>
      <c r="M16" s="59">
        <v>0</v>
      </c>
      <c r="N16" s="59">
        <v>1</v>
      </c>
      <c r="O16" s="59">
        <v>0</v>
      </c>
      <c r="P16" s="59">
        <v>0</v>
      </c>
      <c r="Q16" s="4" t="s">
        <v>24</v>
      </c>
      <c r="R16" s="5">
        <v>0</v>
      </c>
      <c r="S16" s="5">
        <v>0</v>
      </c>
      <c r="T16" s="5">
        <v>0</v>
      </c>
      <c r="U16" s="5">
        <v>0</v>
      </c>
      <c r="V16" s="5">
        <v>0</v>
      </c>
      <c r="W16" s="5">
        <v>0</v>
      </c>
      <c r="X16" s="5">
        <v>1</v>
      </c>
      <c r="Y16" s="4" t="s">
        <v>30</v>
      </c>
      <c r="Z16" s="4" t="s">
        <v>1550</v>
      </c>
      <c r="AA16" s="5">
        <v>0</v>
      </c>
      <c r="AB16" s="5">
        <v>0</v>
      </c>
      <c r="AC16" s="5">
        <v>0</v>
      </c>
      <c r="AD16" s="5">
        <v>0</v>
      </c>
      <c r="AE16" s="5">
        <v>1</v>
      </c>
      <c r="AF16" s="5">
        <v>0</v>
      </c>
      <c r="AG16" s="5">
        <v>0</v>
      </c>
      <c r="AH16" s="5">
        <v>0</v>
      </c>
      <c r="AI16" s="5">
        <v>0</v>
      </c>
      <c r="AJ16" s="5">
        <v>0</v>
      </c>
      <c r="AK16" s="5">
        <v>0</v>
      </c>
      <c r="AL16" s="5">
        <v>0</v>
      </c>
      <c r="AM16" s="4" t="s">
        <v>1553</v>
      </c>
      <c r="AN16" s="30" t="s">
        <v>1554</v>
      </c>
      <c r="AO16" s="60">
        <v>1</v>
      </c>
      <c r="AP16" s="60">
        <v>0</v>
      </c>
      <c r="AQ16" s="60">
        <v>0</v>
      </c>
      <c r="AR16" s="60">
        <v>0</v>
      </c>
      <c r="AS16" s="60">
        <v>0</v>
      </c>
      <c r="AT16" s="60">
        <v>1</v>
      </c>
      <c r="AU16" s="60">
        <v>0</v>
      </c>
      <c r="AV16" s="3" t="s">
        <v>1555</v>
      </c>
      <c r="AW16" s="67">
        <v>1</v>
      </c>
      <c r="AX16" s="67">
        <v>1</v>
      </c>
      <c r="AY16" s="67">
        <v>1</v>
      </c>
      <c r="AZ16" s="67">
        <v>0</v>
      </c>
      <c r="BA16" s="67">
        <v>1</v>
      </c>
      <c r="BB16" s="67">
        <v>0</v>
      </c>
      <c r="BC16" s="67">
        <v>0</v>
      </c>
      <c r="BD16" s="67">
        <v>0</v>
      </c>
      <c r="BE16" s="67">
        <v>0</v>
      </c>
      <c r="BF16" s="67">
        <v>0</v>
      </c>
      <c r="BG16" s="26" t="s">
        <v>45</v>
      </c>
      <c r="BH16" s="27" t="s">
        <v>45</v>
      </c>
      <c r="BI16" s="65">
        <v>2020</v>
      </c>
      <c r="BJ16" s="63">
        <v>3</v>
      </c>
      <c r="BK16" s="63">
        <v>4</v>
      </c>
      <c r="BL16" s="30">
        <v>0</v>
      </c>
      <c r="BM16" s="30"/>
      <c r="BN16" s="30"/>
      <c r="BO16" s="30"/>
      <c r="BP16" s="30">
        <v>1</v>
      </c>
    </row>
    <row r="17" spans="1:68">
      <c r="A17" s="55">
        <v>44056</v>
      </c>
      <c r="B17" s="30" t="s">
        <v>831</v>
      </c>
      <c r="C17" s="56" t="s">
        <v>112</v>
      </c>
      <c r="D17" s="24" t="s">
        <v>832</v>
      </c>
      <c r="E17" s="57" t="s">
        <v>833</v>
      </c>
      <c r="F17" s="56" t="s">
        <v>834</v>
      </c>
      <c r="G17" s="56" t="s">
        <v>835</v>
      </c>
      <c r="H17" s="56" t="s">
        <v>836</v>
      </c>
      <c r="I17" s="25" t="s">
        <v>14</v>
      </c>
      <c r="J17" s="59">
        <v>0</v>
      </c>
      <c r="K17" s="59">
        <v>0</v>
      </c>
      <c r="L17" s="59">
        <v>0</v>
      </c>
      <c r="M17" s="59">
        <v>0</v>
      </c>
      <c r="N17" s="59">
        <v>1</v>
      </c>
      <c r="O17" s="59">
        <v>0</v>
      </c>
      <c r="P17" s="59">
        <v>0</v>
      </c>
      <c r="Q17" s="4" t="s">
        <v>24</v>
      </c>
      <c r="R17" s="5">
        <v>0</v>
      </c>
      <c r="S17" s="5">
        <v>0</v>
      </c>
      <c r="T17" s="5">
        <v>0</v>
      </c>
      <c r="U17" s="5">
        <v>0</v>
      </c>
      <c r="V17" s="5">
        <v>0</v>
      </c>
      <c r="W17" s="5">
        <v>0</v>
      </c>
      <c r="X17" s="5">
        <v>1</v>
      </c>
      <c r="Y17" s="4" t="s">
        <v>30</v>
      </c>
      <c r="Z17" s="4" t="s">
        <v>1550</v>
      </c>
      <c r="AA17" s="5">
        <v>0</v>
      </c>
      <c r="AB17" s="5">
        <v>0</v>
      </c>
      <c r="AC17" s="5">
        <v>0</v>
      </c>
      <c r="AD17" s="5">
        <v>0</v>
      </c>
      <c r="AE17" s="5">
        <v>1</v>
      </c>
      <c r="AF17" s="5">
        <v>0</v>
      </c>
      <c r="AG17" s="5">
        <v>0</v>
      </c>
      <c r="AH17" s="5">
        <v>0</v>
      </c>
      <c r="AI17" s="5">
        <v>0</v>
      </c>
      <c r="AJ17" s="5">
        <v>0</v>
      </c>
      <c r="AK17" s="5">
        <v>0</v>
      </c>
      <c r="AL17" s="5">
        <v>0</v>
      </c>
      <c r="AM17" s="4" t="s">
        <v>44</v>
      </c>
      <c r="AN17" s="30" t="s">
        <v>1556</v>
      </c>
      <c r="AO17" s="60">
        <v>0</v>
      </c>
      <c r="AP17" s="60">
        <v>0</v>
      </c>
      <c r="AQ17" s="60">
        <v>0</v>
      </c>
      <c r="AR17" s="60">
        <v>0</v>
      </c>
      <c r="AS17" s="60">
        <v>0</v>
      </c>
      <c r="AT17" s="60">
        <v>1</v>
      </c>
      <c r="AU17" s="60">
        <v>0</v>
      </c>
      <c r="AV17" s="3" t="s">
        <v>1549</v>
      </c>
      <c r="AW17" s="51">
        <v>0</v>
      </c>
      <c r="AX17" s="51">
        <v>0</v>
      </c>
      <c r="AY17" s="51">
        <v>1</v>
      </c>
      <c r="AZ17" s="51">
        <v>0</v>
      </c>
      <c r="BA17" s="51">
        <v>1</v>
      </c>
      <c r="BB17" s="51">
        <v>0</v>
      </c>
      <c r="BC17" s="51">
        <v>0</v>
      </c>
      <c r="BD17" s="51">
        <v>0</v>
      </c>
      <c r="BE17" s="51">
        <v>0</v>
      </c>
      <c r="BF17" s="51">
        <v>0</v>
      </c>
      <c r="BG17" s="61" t="s">
        <v>45</v>
      </c>
      <c r="BH17" s="62" t="s">
        <v>45</v>
      </c>
      <c r="BI17" s="62">
        <v>2020</v>
      </c>
      <c r="BJ17" s="62">
        <v>3</v>
      </c>
      <c r="BK17" s="62">
        <v>2</v>
      </c>
      <c r="BL17" s="30">
        <v>0</v>
      </c>
      <c r="BM17" s="30"/>
      <c r="BN17" s="30"/>
      <c r="BO17" s="30"/>
      <c r="BP17" s="30">
        <v>1</v>
      </c>
    </row>
    <row r="18" spans="1:68">
      <c r="A18" s="55">
        <v>43647</v>
      </c>
      <c r="B18" s="30" t="s">
        <v>639</v>
      </c>
      <c r="C18" s="56" t="s">
        <v>112</v>
      </c>
      <c r="D18" s="24" t="s">
        <v>640</v>
      </c>
      <c r="E18" s="57" t="s">
        <v>641</v>
      </c>
      <c r="F18" s="56" t="s">
        <v>642</v>
      </c>
      <c r="G18" s="56" t="s">
        <v>643</v>
      </c>
      <c r="H18" s="56" t="s">
        <v>644</v>
      </c>
      <c r="I18" s="25" t="s">
        <v>14</v>
      </c>
      <c r="J18" s="59">
        <v>0</v>
      </c>
      <c r="K18" s="59">
        <v>0</v>
      </c>
      <c r="L18" s="59">
        <v>0</v>
      </c>
      <c r="M18" s="59">
        <v>0</v>
      </c>
      <c r="N18" s="59">
        <v>1</v>
      </c>
      <c r="O18" s="59">
        <v>0</v>
      </c>
      <c r="P18" s="59">
        <v>0</v>
      </c>
      <c r="Q18" s="4" t="s">
        <v>24</v>
      </c>
      <c r="R18" s="5">
        <v>0</v>
      </c>
      <c r="S18" s="5">
        <v>0</v>
      </c>
      <c r="T18" s="5">
        <v>0</v>
      </c>
      <c r="U18" s="5">
        <v>0</v>
      </c>
      <c r="V18" s="5">
        <v>0</v>
      </c>
      <c r="W18" s="5">
        <v>0</v>
      </c>
      <c r="X18" s="5">
        <v>1</v>
      </c>
      <c r="Y18" s="4" t="s">
        <v>30</v>
      </c>
      <c r="Z18" s="4" t="s">
        <v>1550</v>
      </c>
      <c r="AA18" s="5">
        <v>0</v>
      </c>
      <c r="AB18" s="5">
        <v>0</v>
      </c>
      <c r="AC18" s="5">
        <v>0</v>
      </c>
      <c r="AD18" s="5">
        <v>0</v>
      </c>
      <c r="AE18" s="5">
        <v>1</v>
      </c>
      <c r="AF18" s="5">
        <v>0</v>
      </c>
      <c r="AG18" s="5">
        <v>0</v>
      </c>
      <c r="AH18" s="5">
        <v>0</v>
      </c>
      <c r="AI18" s="5">
        <v>0</v>
      </c>
      <c r="AJ18" s="5">
        <v>0</v>
      </c>
      <c r="AK18" s="5">
        <v>0</v>
      </c>
      <c r="AL18" s="5">
        <v>0</v>
      </c>
      <c r="AM18" s="4" t="s">
        <v>1557</v>
      </c>
      <c r="AN18" s="30" t="s">
        <v>1558</v>
      </c>
      <c r="AO18" s="60">
        <v>0</v>
      </c>
      <c r="AP18" s="60">
        <v>0</v>
      </c>
      <c r="AQ18" s="60">
        <v>0</v>
      </c>
      <c r="AR18" s="60">
        <v>0</v>
      </c>
      <c r="AS18" s="60">
        <v>0</v>
      </c>
      <c r="AT18" s="60">
        <v>1</v>
      </c>
      <c r="AU18" s="60">
        <v>1</v>
      </c>
      <c r="AV18" s="3" t="s">
        <v>51</v>
      </c>
      <c r="AW18" s="51">
        <v>0</v>
      </c>
      <c r="AX18" s="51">
        <v>0</v>
      </c>
      <c r="AY18" s="51">
        <v>0</v>
      </c>
      <c r="AZ18" s="51">
        <v>0</v>
      </c>
      <c r="BA18" s="51">
        <v>1</v>
      </c>
      <c r="BB18" s="51">
        <v>0</v>
      </c>
      <c r="BC18" s="51">
        <v>0</v>
      </c>
      <c r="BD18" s="51">
        <v>0</v>
      </c>
      <c r="BE18" s="51">
        <v>0</v>
      </c>
      <c r="BF18" s="51">
        <v>0</v>
      </c>
      <c r="BG18" s="61" t="s">
        <v>45</v>
      </c>
      <c r="BH18" s="62" t="s">
        <v>45</v>
      </c>
      <c r="BI18" s="62">
        <v>2019</v>
      </c>
      <c r="BJ18" s="63">
        <v>3</v>
      </c>
      <c r="BK18" s="63">
        <v>1</v>
      </c>
      <c r="BL18" s="30">
        <v>1</v>
      </c>
      <c r="BM18" s="30"/>
      <c r="BN18" s="30"/>
      <c r="BO18" s="30"/>
      <c r="BP18" s="30">
        <v>1</v>
      </c>
    </row>
    <row r="19" spans="1:68">
      <c r="A19" s="55">
        <v>43235</v>
      </c>
      <c r="B19" s="30" t="s">
        <v>442</v>
      </c>
      <c r="C19" s="56" t="s">
        <v>66</v>
      </c>
      <c r="D19" s="56" t="s">
        <v>443</v>
      </c>
      <c r="E19" s="57" t="s">
        <v>444</v>
      </c>
      <c r="F19" s="25" t="s">
        <v>445</v>
      </c>
      <c r="G19" s="25" t="s">
        <v>435</v>
      </c>
      <c r="H19" s="25" t="s">
        <v>446</v>
      </c>
      <c r="I19" s="25" t="s">
        <v>14</v>
      </c>
      <c r="J19" s="59">
        <v>0</v>
      </c>
      <c r="K19" s="59">
        <v>0</v>
      </c>
      <c r="L19" s="59">
        <v>0</v>
      </c>
      <c r="M19" s="59">
        <v>0</v>
      </c>
      <c r="N19" s="59">
        <v>1</v>
      </c>
      <c r="O19" s="59">
        <v>0</v>
      </c>
      <c r="P19" s="59">
        <v>0</v>
      </c>
      <c r="Q19" s="4" t="s">
        <v>22</v>
      </c>
      <c r="R19" s="5">
        <v>0</v>
      </c>
      <c r="S19" s="5">
        <v>0</v>
      </c>
      <c r="T19" s="5">
        <v>0</v>
      </c>
      <c r="U19" s="5">
        <v>0</v>
      </c>
      <c r="V19" s="5">
        <v>1</v>
      </c>
      <c r="W19" s="5">
        <v>0</v>
      </c>
      <c r="X19" s="5">
        <v>0</v>
      </c>
      <c r="Y19" s="4" t="s">
        <v>30</v>
      </c>
      <c r="Z19" s="4" t="s">
        <v>1550</v>
      </c>
      <c r="AA19" s="5">
        <v>0</v>
      </c>
      <c r="AB19" s="5">
        <v>0</v>
      </c>
      <c r="AC19" s="5">
        <v>0</v>
      </c>
      <c r="AD19" s="5">
        <v>0</v>
      </c>
      <c r="AE19" s="5">
        <v>1</v>
      </c>
      <c r="AF19" s="5">
        <v>0</v>
      </c>
      <c r="AG19" s="5">
        <v>0</v>
      </c>
      <c r="AH19" s="5">
        <v>0</v>
      </c>
      <c r="AI19" s="5">
        <v>0</v>
      </c>
      <c r="AJ19" s="5">
        <v>0</v>
      </c>
      <c r="AK19" s="5">
        <v>0</v>
      </c>
      <c r="AL19" s="5">
        <v>0</v>
      </c>
      <c r="AM19" s="4" t="s">
        <v>45</v>
      </c>
      <c r="AN19" s="30" t="s">
        <v>1524</v>
      </c>
      <c r="AO19" s="60">
        <v>0</v>
      </c>
      <c r="AP19" s="60">
        <v>0</v>
      </c>
      <c r="AQ19" s="60">
        <v>0</v>
      </c>
      <c r="AR19" s="60">
        <v>0</v>
      </c>
      <c r="AS19" s="60">
        <v>0</v>
      </c>
      <c r="AT19" s="60">
        <v>0</v>
      </c>
      <c r="AU19" s="60">
        <v>1</v>
      </c>
      <c r="AV19" s="3" t="s">
        <v>1525</v>
      </c>
      <c r="AW19" s="67">
        <v>1</v>
      </c>
      <c r="AX19" s="67">
        <v>0</v>
      </c>
      <c r="AY19" s="67">
        <v>1</v>
      </c>
      <c r="AZ19" s="67">
        <v>0</v>
      </c>
      <c r="BA19" s="67">
        <v>1</v>
      </c>
      <c r="BB19" s="67">
        <v>0</v>
      </c>
      <c r="BC19" s="67">
        <v>0</v>
      </c>
      <c r="BD19" s="67">
        <v>0</v>
      </c>
      <c r="BE19" s="67">
        <v>0</v>
      </c>
      <c r="BF19" s="67">
        <v>0</v>
      </c>
      <c r="BG19" s="26" t="s">
        <v>79</v>
      </c>
      <c r="BH19" s="27" t="s">
        <v>79</v>
      </c>
      <c r="BI19" s="65">
        <v>2018</v>
      </c>
      <c r="BJ19" s="63">
        <v>2</v>
      </c>
      <c r="BK19" s="63">
        <v>1</v>
      </c>
      <c r="BL19" s="30">
        <v>0</v>
      </c>
      <c r="BM19" s="30"/>
      <c r="BN19" s="30"/>
      <c r="BO19" s="30"/>
      <c r="BP19" s="30">
        <v>1</v>
      </c>
    </row>
    <row r="20" spans="1:68">
      <c r="A20" s="55">
        <v>44181</v>
      </c>
      <c r="B20" s="30" t="s">
        <v>892</v>
      </c>
      <c r="C20" s="56" t="s">
        <v>66</v>
      </c>
      <c r="D20" s="56" t="s">
        <v>893</v>
      </c>
      <c r="E20" s="56" t="s">
        <v>894</v>
      </c>
      <c r="F20" s="56" t="s">
        <v>892</v>
      </c>
      <c r="G20" s="56" t="s">
        <v>480</v>
      </c>
      <c r="H20" s="56" t="s">
        <v>308</v>
      </c>
      <c r="I20" s="25" t="s">
        <v>13</v>
      </c>
      <c r="J20" s="59">
        <v>0</v>
      </c>
      <c r="K20" s="59">
        <v>0</v>
      </c>
      <c r="L20" s="59">
        <v>0</v>
      </c>
      <c r="M20" s="59">
        <v>1</v>
      </c>
      <c r="N20" s="59">
        <v>0</v>
      </c>
      <c r="O20" s="59">
        <v>0</v>
      </c>
      <c r="P20" s="59">
        <v>0</v>
      </c>
      <c r="Q20" s="4" t="s">
        <v>22</v>
      </c>
      <c r="R20" s="5">
        <v>0</v>
      </c>
      <c r="S20" s="5">
        <v>0</v>
      </c>
      <c r="T20" s="5">
        <v>0</v>
      </c>
      <c r="U20" s="5">
        <v>0</v>
      </c>
      <c r="V20" s="5">
        <v>1</v>
      </c>
      <c r="W20" s="5">
        <v>0</v>
      </c>
      <c r="X20" s="5">
        <v>0</v>
      </c>
      <c r="Y20" s="4" t="s">
        <v>30</v>
      </c>
      <c r="Z20" s="4" t="s">
        <v>1550</v>
      </c>
      <c r="AA20" s="5">
        <v>0</v>
      </c>
      <c r="AB20" s="5">
        <v>0</v>
      </c>
      <c r="AC20" s="5">
        <v>0</v>
      </c>
      <c r="AD20" s="5">
        <v>0</v>
      </c>
      <c r="AE20" s="5">
        <v>1</v>
      </c>
      <c r="AF20" s="5">
        <v>0</v>
      </c>
      <c r="AG20" s="5">
        <v>0</v>
      </c>
      <c r="AH20" s="5">
        <v>0</v>
      </c>
      <c r="AI20" s="5">
        <v>0</v>
      </c>
      <c r="AJ20" s="5">
        <v>0</v>
      </c>
      <c r="AK20" s="5">
        <v>0</v>
      </c>
      <c r="AL20" s="5">
        <v>0</v>
      </c>
      <c r="AM20" s="4" t="s">
        <v>45</v>
      </c>
      <c r="AN20" s="30" t="s">
        <v>1524</v>
      </c>
      <c r="AO20" s="60">
        <v>0</v>
      </c>
      <c r="AP20" s="60">
        <v>0</v>
      </c>
      <c r="AQ20" s="60">
        <v>0</v>
      </c>
      <c r="AR20" s="60">
        <v>0</v>
      </c>
      <c r="AS20" s="60">
        <v>0</v>
      </c>
      <c r="AT20" s="60">
        <v>0</v>
      </c>
      <c r="AU20" s="60">
        <v>1</v>
      </c>
      <c r="AV20" s="3" t="s">
        <v>53</v>
      </c>
      <c r="AW20" s="67">
        <v>0</v>
      </c>
      <c r="AX20" s="67">
        <v>0</v>
      </c>
      <c r="AY20" s="67">
        <v>0</v>
      </c>
      <c r="AZ20" s="67">
        <v>0</v>
      </c>
      <c r="BA20" s="67">
        <v>0</v>
      </c>
      <c r="BB20" s="67">
        <v>0</v>
      </c>
      <c r="BC20" s="67">
        <v>1</v>
      </c>
      <c r="BD20" s="67">
        <v>0</v>
      </c>
      <c r="BE20" s="67">
        <v>0</v>
      </c>
      <c r="BF20" s="67">
        <v>0</v>
      </c>
      <c r="BG20" s="61" t="s">
        <v>79</v>
      </c>
      <c r="BH20" s="27" t="s">
        <v>79</v>
      </c>
      <c r="BI20" s="65">
        <v>2020</v>
      </c>
      <c r="BJ20" s="63">
        <v>2</v>
      </c>
      <c r="BK20" s="63">
        <v>1</v>
      </c>
      <c r="BL20" s="30">
        <v>0</v>
      </c>
      <c r="BM20" s="30"/>
      <c r="BN20" s="30"/>
      <c r="BO20" s="30"/>
      <c r="BP20" s="30">
        <v>1</v>
      </c>
    </row>
    <row r="21" spans="1:68">
      <c r="A21" s="55">
        <v>44155</v>
      </c>
      <c r="B21" s="30" t="s">
        <v>876</v>
      </c>
      <c r="C21" s="56" t="s">
        <v>66</v>
      </c>
      <c r="D21" s="56" t="s">
        <v>877</v>
      </c>
      <c r="E21" s="57" t="s">
        <v>878</v>
      </c>
      <c r="F21" s="25" t="s">
        <v>879</v>
      </c>
      <c r="G21" s="25" t="s">
        <v>435</v>
      </c>
      <c r="H21" s="25" t="s">
        <v>446</v>
      </c>
      <c r="I21" s="25" t="s">
        <v>14</v>
      </c>
      <c r="J21" s="59">
        <v>0</v>
      </c>
      <c r="K21" s="59">
        <v>0</v>
      </c>
      <c r="L21" s="59">
        <v>0</v>
      </c>
      <c r="M21" s="59">
        <v>0</v>
      </c>
      <c r="N21" s="59">
        <v>1</v>
      </c>
      <c r="O21" s="59">
        <v>0</v>
      </c>
      <c r="P21" s="59">
        <v>0</v>
      </c>
      <c r="Q21" s="4" t="s">
        <v>22</v>
      </c>
      <c r="R21" s="5">
        <v>0</v>
      </c>
      <c r="S21" s="5">
        <v>0</v>
      </c>
      <c r="T21" s="5">
        <v>0</v>
      </c>
      <c r="U21" s="5">
        <v>0</v>
      </c>
      <c r="V21" s="5">
        <v>1</v>
      </c>
      <c r="W21" s="5">
        <v>0</v>
      </c>
      <c r="X21" s="5">
        <v>0</v>
      </c>
      <c r="Y21" s="4" t="s">
        <v>1559</v>
      </c>
      <c r="Z21" s="4" t="s">
        <v>1560</v>
      </c>
      <c r="AA21" s="5">
        <v>0</v>
      </c>
      <c r="AB21" s="5">
        <v>0</v>
      </c>
      <c r="AC21" s="5">
        <v>0</v>
      </c>
      <c r="AD21" s="5">
        <v>0</v>
      </c>
      <c r="AE21" s="5">
        <v>1</v>
      </c>
      <c r="AF21" s="5">
        <v>0</v>
      </c>
      <c r="AG21" s="5">
        <v>0</v>
      </c>
      <c r="AH21" s="5">
        <v>0</v>
      </c>
      <c r="AI21" s="5">
        <v>0</v>
      </c>
      <c r="AJ21" s="5">
        <v>1</v>
      </c>
      <c r="AK21" s="5">
        <v>0</v>
      </c>
      <c r="AL21" s="5">
        <v>0</v>
      </c>
      <c r="AM21" s="4" t="s">
        <v>45</v>
      </c>
      <c r="AN21" s="30" t="s">
        <v>1524</v>
      </c>
      <c r="AO21" s="60">
        <v>0</v>
      </c>
      <c r="AP21" s="60">
        <v>0</v>
      </c>
      <c r="AQ21" s="60">
        <v>0</v>
      </c>
      <c r="AR21" s="60">
        <v>0</v>
      </c>
      <c r="AS21" s="60">
        <v>0</v>
      </c>
      <c r="AT21" s="60">
        <v>0</v>
      </c>
      <c r="AU21" s="60">
        <v>1</v>
      </c>
      <c r="AV21" s="3" t="s">
        <v>1525</v>
      </c>
      <c r="AW21" s="67">
        <v>1</v>
      </c>
      <c r="AX21" s="67">
        <v>0</v>
      </c>
      <c r="AY21" s="67">
        <v>1</v>
      </c>
      <c r="AZ21" s="67">
        <v>0</v>
      </c>
      <c r="BA21" s="67">
        <v>1</v>
      </c>
      <c r="BB21" s="67">
        <v>0</v>
      </c>
      <c r="BC21" s="67">
        <v>0</v>
      </c>
      <c r="BD21" s="67">
        <v>0</v>
      </c>
      <c r="BE21" s="67">
        <v>0</v>
      </c>
      <c r="BF21" s="67">
        <v>0</v>
      </c>
      <c r="BG21" s="26" t="s">
        <v>79</v>
      </c>
      <c r="BH21" s="27" t="s">
        <v>79</v>
      </c>
      <c r="BI21" s="65">
        <v>2020</v>
      </c>
      <c r="BJ21" s="63">
        <v>2</v>
      </c>
      <c r="BK21" s="63">
        <v>1</v>
      </c>
      <c r="BL21" s="30">
        <v>0</v>
      </c>
      <c r="BM21" s="30"/>
      <c r="BN21" s="30"/>
      <c r="BO21" s="30"/>
      <c r="BP21" s="30">
        <v>1</v>
      </c>
    </row>
    <row r="22" spans="1:68">
      <c r="A22" s="87">
        <v>43358</v>
      </c>
      <c r="B22" t="s">
        <v>515</v>
      </c>
      <c r="C22" s="7" t="s">
        <v>66</v>
      </c>
      <c r="D22" s="24" t="s">
        <v>1561</v>
      </c>
      <c r="E22" s="88" t="s">
        <v>517</v>
      </c>
      <c r="F22" s="25" t="s">
        <v>518</v>
      </c>
      <c r="G22" s="25" t="s">
        <v>519</v>
      </c>
      <c r="H22" s="25" t="s">
        <v>135</v>
      </c>
      <c r="I22" s="25" t="s">
        <v>14</v>
      </c>
      <c r="J22" s="59">
        <v>0</v>
      </c>
      <c r="K22" s="59">
        <v>0</v>
      </c>
      <c r="L22" s="59">
        <v>0</v>
      </c>
      <c r="M22" s="59">
        <v>0</v>
      </c>
      <c r="N22" s="59">
        <v>1</v>
      </c>
      <c r="O22" s="59">
        <v>0</v>
      </c>
      <c r="P22" s="59">
        <v>0</v>
      </c>
      <c r="Q22" s="4" t="s">
        <v>1562</v>
      </c>
      <c r="R22" s="5">
        <v>1</v>
      </c>
      <c r="S22" s="5">
        <v>0</v>
      </c>
      <c r="T22" s="5">
        <v>0</v>
      </c>
      <c r="U22" s="5">
        <v>0</v>
      </c>
      <c r="V22" s="5">
        <v>1</v>
      </c>
      <c r="W22" s="5">
        <v>0</v>
      </c>
      <c r="X22" s="5">
        <v>1</v>
      </c>
      <c r="Y22" s="4" t="s">
        <v>1563</v>
      </c>
      <c r="Z22" s="4" t="s">
        <v>1564</v>
      </c>
      <c r="AA22" s="5">
        <v>0</v>
      </c>
      <c r="AB22" s="5">
        <v>0</v>
      </c>
      <c r="AC22" s="5">
        <v>0</v>
      </c>
      <c r="AD22" s="5">
        <v>0</v>
      </c>
      <c r="AE22" s="5">
        <v>1</v>
      </c>
      <c r="AF22" s="5">
        <v>0</v>
      </c>
      <c r="AG22" s="5">
        <v>0</v>
      </c>
      <c r="AH22" s="5">
        <v>1</v>
      </c>
      <c r="AI22" s="5">
        <v>0</v>
      </c>
      <c r="AJ22" s="5">
        <v>0</v>
      </c>
      <c r="AK22" s="5">
        <v>0</v>
      </c>
      <c r="AL22" s="5">
        <v>0</v>
      </c>
      <c r="AM22" s="4" t="s">
        <v>45</v>
      </c>
      <c r="AN22" s="30" t="s">
        <v>1524</v>
      </c>
      <c r="AO22" s="60">
        <v>0</v>
      </c>
      <c r="AP22" s="60">
        <v>0</v>
      </c>
      <c r="AQ22" s="60">
        <v>0</v>
      </c>
      <c r="AR22" s="60">
        <v>0</v>
      </c>
      <c r="AS22" s="60">
        <v>0</v>
      </c>
      <c r="AT22" s="60">
        <v>0</v>
      </c>
      <c r="AU22" s="60">
        <v>1</v>
      </c>
      <c r="AV22" s="3" t="s">
        <v>56</v>
      </c>
      <c r="AW22" s="51">
        <v>0</v>
      </c>
      <c r="AX22" s="51">
        <v>0</v>
      </c>
      <c r="AY22" s="51">
        <v>0</v>
      </c>
      <c r="AZ22" s="51">
        <v>0</v>
      </c>
      <c r="BA22" s="51">
        <v>0</v>
      </c>
      <c r="BB22" s="51">
        <v>0</v>
      </c>
      <c r="BC22" s="51">
        <v>0</v>
      </c>
      <c r="BD22" s="51">
        <v>0</v>
      </c>
      <c r="BE22" s="51">
        <v>0</v>
      </c>
      <c r="BF22" s="51">
        <v>1</v>
      </c>
      <c r="BG22" s="26" t="s">
        <v>79</v>
      </c>
      <c r="BH22" s="27" t="s">
        <v>79</v>
      </c>
      <c r="BI22" s="65">
        <v>2018</v>
      </c>
      <c r="BJ22" s="63">
        <v>2</v>
      </c>
      <c r="BK22" s="63">
        <v>2</v>
      </c>
      <c r="BL22" s="30">
        <v>0</v>
      </c>
      <c r="BM22" s="30"/>
      <c r="BN22" s="30"/>
      <c r="BO22" s="30"/>
      <c r="BP22" s="30">
        <v>1</v>
      </c>
    </row>
    <row r="23" spans="1:68">
      <c r="A23" s="55">
        <v>43454</v>
      </c>
      <c r="B23" s="30" t="s">
        <v>553</v>
      </c>
      <c r="C23" s="7" t="s">
        <v>66</v>
      </c>
      <c r="D23" s="24" t="s">
        <v>554</v>
      </c>
      <c r="E23" s="57" t="s">
        <v>555</v>
      </c>
      <c r="F23" s="25" t="s">
        <v>556</v>
      </c>
      <c r="G23" s="25" t="s">
        <v>557</v>
      </c>
      <c r="H23" s="25" t="s">
        <v>558</v>
      </c>
      <c r="I23" s="25" t="s">
        <v>14</v>
      </c>
      <c r="J23" s="59">
        <v>0</v>
      </c>
      <c r="K23" s="59">
        <v>0</v>
      </c>
      <c r="L23" s="59">
        <v>0</v>
      </c>
      <c r="M23" s="59">
        <v>0</v>
      </c>
      <c r="N23" s="59">
        <v>1</v>
      </c>
      <c r="O23" s="59">
        <v>0</v>
      </c>
      <c r="P23" s="59">
        <v>0</v>
      </c>
      <c r="Q23" s="4" t="s">
        <v>1565</v>
      </c>
      <c r="R23" s="5">
        <v>0</v>
      </c>
      <c r="S23" s="5">
        <v>0</v>
      </c>
      <c r="T23" s="5">
        <v>0</v>
      </c>
      <c r="U23" s="5">
        <v>0</v>
      </c>
      <c r="V23" s="5">
        <v>1</v>
      </c>
      <c r="W23" s="5">
        <v>0</v>
      </c>
      <c r="X23" s="5">
        <v>1</v>
      </c>
      <c r="Y23" s="4" t="s">
        <v>1563</v>
      </c>
      <c r="Z23" s="4" t="s">
        <v>1564</v>
      </c>
      <c r="AA23" s="5">
        <v>0</v>
      </c>
      <c r="AB23" s="5">
        <v>0</v>
      </c>
      <c r="AC23" s="5">
        <v>0</v>
      </c>
      <c r="AD23" s="5">
        <v>0</v>
      </c>
      <c r="AE23" s="5">
        <v>1</v>
      </c>
      <c r="AF23" s="5">
        <v>0</v>
      </c>
      <c r="AG23" s="5">
        <v>0</v>
      </c>
      <c r="AH23" s="5">
        <v>1</v>
      </c>
      <c r="AI23" s="5">
        <v>0</v>
      </c>
      <c r="AJ23" s="5">
        <v>0</v>
      </c>
      <c r="AK23" s="5">
        <v>0</v>
      </c>
      <c r="AL23" s="5">
        <v>0</v>
      </c>
      <c r="AM23" s="4" t="s">
        <v>45</v>
      </c>
      <c r="AN23" s="30" t="s">
        <v>1524</v>
      </c>
      <c r="AO23" s="60">
        <v>0</v>
      </c>
      <c r="AP23" s="60">
        <v>0</v>
      </c>
      <c r="AQ23" s="60">
        <v>0</v>
      </c>
      <c r="AR23" s="60">
        <v>0</v>
      </c>
      <c r="AS23" s="60">
        <v>0</v>
      </c>
      <c r="AT23" s="60">
        <v>0</v>
      </c>
      <c r="AU23" s="60">
        <v>1</v>
      </c>
      <c r="AV23" s="3" t="s">
        <v>49</v>
      </c>
      <c r="AW23" s="51">
        <v>0</v>
      </c>
      <c r="AX23" s="51">
        <v>0</v>
      </c>
      <c r="AY23" s="51">
        <v>1</v>
      </c>
      <c r="AZ23" s="51">
        <v>0</v>
      </c>
      <c r="BA23" s="51">
        <v>0</v>
      </c>
      <c r="BB23" s="51">
        <v>0</v>
      </c>
      <c r="BC23" s="51">
        <v>0</v>
      </c>
      <c r="BD23" s="51">
        <v>0</v>
      </c>
      <c r="BE23" s="51">
        <v>0</v>
      </c>
      <c r="BF23" s="51">
        <v>0</v>
      </c>
      <c r="BG23" s="26" t="s">
        <v>79</v>
      </c>
      <c r="BH23" s="27" t="s">
        <v>79</v>
      </c>
      <c r="BI23" s="65">
        <v>2018</v>
      </c>
      <c r="BJ23" s="63">
        <v>2</v>
      </c>
      <c r="BK23" s="63">
        <v>2</v>
      </c>
      <c r="BL23" s="30">
        <v>0</v>
      </c>
      <c r="BM23" s="30"/>
      <c r="BN23" s="30"/>
      <c r="BO23" s="30"/>
      <c r="BP23" s="30">
        <v>1</v>
      </c>
    </row>
    <row r="24" spans="1:68">
      <c r="A24" s="55">
        <v>44089</v>
      </c>
      <c r="B24" s="30" t="s">
        <v>854</v>
      </c>
      <c r="C24" s="2" t="s">
        <v>66</v>
      </c>
      <c r="D24" s="56" t="s">
        <v>855</v>
      </c>
      <c r="E24" s="57" t="s">
        <v>856</v>
      </c>
      <c r="F24" s="25" t="s">
        <v>658</v>
      </c>
      <c r="G24" s="25" t="s">
        <v>659</v>
      </c>
      <c r="H24" s="25" t="s">
        <v>660</v>
      </c>
      <c r="I24" s="25" t="s">
        <v>15</v>
      </c>
      <c r="J24" s="59">
        <v>0</v>
      </c>
      <c r="K24" s="59">
        <v>0</v>
      </c>
      <c r="L24" s="59">
        <v>0</v>
      </c>
      <c r="M24" s="59">
        <v>0</v>
      </c>
      <c r="N24" s="59">
        <v>0</v>
      </c>
      <c r="O24" s="59">
        <v>1</v>
      </c>
      <c r="P24" s="59">
        <v>0</v>
      </c>
      <c r="Q24" s="4" t="s">
        <v>22</v>
      </c>
      <c r="R24" s="5">
        <v>0</v>
      </c>
      <c r="S24" s="5">
        <v>0</v>
      </c>
      <c r="T24" s="5">
        <v>0</v>
      </c>
      <c r="U24" s="5">
        <v>0</v>
      </c>
      <c r="V24" s="5">
        <v>1</v>
      </c>
      <c r="W24" s="5">
        <v>0</v>
      </c>
      <c r="X24" s="5">
        <v>0</v>
      </c>
      <c r="Y24" s="4" t="s">
        <v>28</v>
      </c>
      <c r="Z24" s="4" t="s">
        <v>1566</v>
      </c>
      <c r="AA24" s="5">
        <v>0</v>
      </c>
      <c r="AB24" s="5">
        <v>0</v>
      </c>
      <c r="AC24" s="5">
        <v>1</v>
      </c>
      <c r="AD24" s="5">
        <v>0</v>
      </c>
      <c r="AE24" s="5">
        <v>0</v>
      </c>
      <c r="AF24" s="5">
        <v>0</v>
      </c>
      <c r="AG24" s="5">
        <v>0</v>
      </c>
      <c r="AH24" s="5">
        <v>0</v>
      </c>
      <c r="AI24" s="5">
        <v>0</v>
      </c>
      <c r="AJ24" s="5">
        <v>0</v>
      </c>
      <c r="AK24" s="5">
        <v>0</v>
      </c>
      <c r="AL24" s="5">
        <v>0</v>
      </c>
      <c r="AM24" s="4" t="s">
        <v>45</v>
      </c>
      <c r="AN24" s="30" t="s">
        <v>1524</v>
      </c>
      <c r="AO24" s="60">
        <v>0</v>
      </c>
      <c r="AP24" s="60">
        <v>0</v>
      </c>
      <c r="AQ24" s="60">
        <v>0</v>
      </c>
      <c r="AR24" s="60">
        <v>0</v>
      </c>
      <c r="AS24" s="60">
        <v>0</v>
      </c>
      <c r="AT24" s="60">
        <v>0</v>
      </c>
      <c r="AU24" s="60">
        <v>1</v>
      </c>
      <c r="AV24" s="3" t="s">
        <v>1567</v>
      </c>
      <c r="AW24" s="67">
        <v>1</v>
      </c>
      <c r="AX24" s="67">
        <v>0</v>
      </c>
      <c r="AY24" s="67">
        <v>0</v>
      </c>
      <c r="AZ24" s="67">
        <v>0</v>
      </c>
      <c r="BA24" s="67">
        <v>0</v>
      </c>
      <c r="BB24" s="67">
        <v>1</v>
      </c>
      <c r="BC24" s="67">
        <v>0</v>
      </c>
      <c r="BD24" s="67">
        <v>0</v>
      </c>
      <c r="BE24" s="67">
        <v>0</v>
      </c>
      <c r="BF24" s="67">
        <v>0</v>
      </c>
      <c r="BG24" s="26" t="s">
        <v>857</v>
      </c>
      <c r="BH24" s="27" t="s">
        <v>79</v>
      </c>
      <c r="BI24" s="65">
        <v>2020</v>
      </c>
      <c r="BJ24" s="63">
        <v>2</v>
      </c>
      <c r="BK24" s="63">
        <v>1</v>
      </c>
      <c r="BL24" s="30">
        <v>1</v>
      </c>
      <c r="BM24" s="30"/>
      <c r="BN24" s="30"/>
      <c r="BO24" s="30"/>
      <c r="BP24" s="30">
        <v>1</v>
      </c>
    </row>
    <row r="25" spans="1:68" ht="16">
      <c r="A25" s="80">
        <v>44021</v>
      </c>
      <c r="B25" s="30" t="s">
        <v>806</v>
      </c>
      <c r="C25" s="83" t="s">
        <v>66</v>
      </c>
      <c r="D25" s="30" t="s">
        <v>807</v>
      </c>
      <c r="E25" s="81" t="s">
        <v>808</v>
      </c>
      <c r="F25" s="4" t="s">
        <v>809</v>
      </c>
      <c r="G25" s="4" t="s">
        <v>810</v>
      </c>
      <c r="H25" s="4" t="s">
        <v>811</v>
      </c>
      <c r="I25" s="4" t="s">
        <v>12</v>
      </c>
      <c r="J25" s="59">
        <v>0</v>
      </c>
      <c r="K25" s="59">
        <v>0</v>
      </c>
      <c r="L25" s="59">
        <v>1</v>
      </c>
      <c r="M25" s="59">
        <v>0</v>
      </c>
      <c r="N25" s="59">
        <v>0</v>
      </c>
      <c r="O25" s="59">
        <v>0</v>
      </c>
      <c r="P25" s="59">
        <v>0</v>
      </c>
      <c r="Q25" s="4" t="s">
        <v>22</v>
      </c>
      <c r="R25" s="5">
        <v>0</v>
      </c>
      <c r="S25" s="5">
        <v>0</v>
      </c>
      <c r="T25" s="5">
        <v>0</v>
      </c>
      <c r="U25" s="5">
        <v>0</v>
      </c>
      <c r="V25" s="5">
        <v>1</v>
      </c>
      <c r="W25" s="5">
        <v>0</v>
      </c>
      <c r="X25" s="5">
        <v>0</v>
      </c>
      <c r="Y25" s="4" t="s">
        <v>28</v>
      </c>
      <c r="Z25" s="4" t="s">
        <v>1566</v>
      </c>
      <c r="AA25" s="5">
        <v>0</v>
      </c>
      <c r="AB25" s="5">
        <v>0</v>
      </c>
      <c r="AC25" s="5">
        <v>1</v>
      </c>
      <c r="AD25" s="5">
        <v>0</v>
      </c>
      <c r="AE25" s="5">
        <v>0</v>
      </c>
      <c r="AF25" s="5">
        <v>0</v>
      </c>
      <c r="AG25" s="5">
        <v>0</v>
      </c>
      <c r="AH25" s="5">
        <v>0</v>
      </c>
      <c r="AI25" s="5">
        <v>0</v>
      </c>
      <c r="AJ25" s="5">
        <v>0</v>
      </c>
      <c r="AK25" s="5">
        <v>0</v>
      </c>
      <c r="AL25" s="5">
        <v>0</v>
      </c>
      <c r="AM25" s="4" t="s">
        <v>45</v>
      </c>
      <c r="AN25" s="30" t="s">
        <v>1524</v>
      </c>
      <c r="AO25" s="60">
        <v>0</v>
      </c>
      <c r="AP25" s="60">
        <v>0</v>
      </c>
      <c r="AQ25" s="60">
        <v>0</v>
      </c>
      <c r="AR25" s="60">
        <v>0</v>
      </c>
      <c r="AS25" s="60">
        <v>0</v>
      </c>
      <c r="AT25" s="60">
        <v>0</v>
      </c>
      <c r="AU25" s="60">
        <v>1</v>
      </c>
      <c r="AV25" s="3" t="s">
        <v>53</v>
      </c>
      <c r="AW25" s="51">
        <v>0</v>
      </c>
      <c r="AX25" s="51">
        <v>0</v>
      </c>
      <c r="AY25" s="51">
        <v>0</v>
      </c>
      <c r="AZ25" s="51">
        <v>0</v>
      </c>
      <c r="BA25" s="51">
        <v>0</v>
      </c>
      <c r="BB25" s="51">
        <v>0</v>
      </c>
      <c r="BC25" s="51">
        <v>1</v>
      </c>
      <c r="BD25" s="51">
        <v>0</v>
      </c>
      <c r="BE25" s="51">
        <v>0</v>
      </c>
      <c r="BF25" s="51">
        <v>0</v>
      </c>
      <c r="BG25" s="4" t="s">
        <v>589</v>
      </c>
      <c r="BH25" s="111" t="s">
        <v>86</v>
      </c>
      <c r="BI25" s="63">
        <v>2020</v>
      </c>
      <c r="BJ25" s="74">
        <v>2</v>
      </c>
      <c r="BK25" s="74">
        <v>1</v>
      </c>
      <c r="BL25" s="30">
        <v>1</v>
      </c>
      <c r="BM25" s="30"/>
      <c r="BN25" s="30"/>
      <c r="BO25" s="30"/>
      <c r="BP25" s="30">
        <v>1</v>
      </c>
    </row>
    <row r="26" spans="1:68">
      <c r="A26" s="80">
        <v>43665</v>
      </c>
      <c r="B26" s="30" t="s">
        <v>655</v>
      </c>
      <c r="C26" s="30" t="s">
        <v>66</v>
      </c>
      <c r="D26" s="30" t="s">
        <v>656</v>
      </c>
      <c r="E26" s="79" t="s">
        <v>657</v>
      </c>
      <c r="F26" s="4" t="s">
        <v>658</v>
      </c>
      <c r="G26" s="4" t="s">
        <v>659</v>
      </c>
      <c r="H26" s="4" t="s">
        <v>660</v>
      </c>
      <c r="I26" s="25" t="s">
        <v>12</v>
      </c>
      <c r="J26" s="59">
        <v>0</v>
      </c>
      <c r="K26" s="59">
        <v>0</v>
      </c>
      <c r="L26" s="59">
        <v>1</v>
      </c>
      <c r="M26" s="59">
        <v>0</v>
      </c>
      <c r="N26" s="59">
        <v>0</v>
      </c>
      <c r="O26" s="59">
        <v>0</v>
      </c>
      <c r="P26" s="59">
        <v>0</v>
      </c>
      <c r="Q26" s="4" t="s">
        <v>19</v>
      </c>
      <c r="R26" s="5">
        <v>0</v>
      </c>
      <c r="S26" s="5">
        <v>1</v>
      </c>
      <c r="T26" s="5">
        <v>0</v>
      </c>
      <c r="U26" s="5">
        <v>0</v>
      </c>
      <c r="V26" s="5">
        <v>0</v>
      </c>
      <c r="W26" s="5">
        <v>0</v>
      </c>
      <c r="X26" s="5">
        <v>0</v>
      </c>
      <c r="Y26" s="4" t="s">
        <v>1568</v>
      </c>
      <c r="Z26" s="4" t="s">
        <v>1569</v>
      </c>
      <c r="AA26" s="5">
        <v>0</v>
      </c>
      <c r="AB26" s="5">
        <v>0</v>
      </c>
      <c r="AC26" s="5">
        <v>1</v>
      </c>
      <c r="AD26" s="5">
        <v>0</v>
      </c>
      <c r="AE26" s="5">
        <v>0</v>
      </c>
      <c r="AF26" s="5">
        <v>0</v>
      </c>
      <c r="AG26" s="5">
        <v>0</v>
      </c>
      <c r="AH26" s="5">
        <v>0</v>
      </c>
      <c r="AI26" s="5">
        <v>0</v>
      </c>
      <c r="AJ26" s="5">
        <v>1</v>
      </c>
      <c r="AK26" s="5">
        <v>0</v>
      </c>
      <c r="AL26" s="5">
        <v>0</v>
      </c>
      <c r="AM26" s="4" t="s">
        <v>45</v>
      </c>
      <c r="AN26" s="30" t="s">
        <v>1524</v>
      </c>
      <c r="AO26" s="60">
        <v>0</v>
      </c>
      <c r="AP26" s="60">
        <v>0</v>
      </c>
      <c r="AQ26" s="60">
        <v>0</v>
      </c>
      <c r="AR26" s="60">
        <v>0</v>
      </c>
      <c r="AS26" s="60">
        <v>0</v>
      </c>
      <c r="AT26" s="60">
        <v>0</v>
      </c>
      <c r="AU26" s="60">
        <v>1</v>
      </c>
      <c r="AV26" s="4" t="s">
        <v>1570</v>
      </c>
      <c r="AW26" s="67">
        <v>1</v>
      </c>
      <c r="AX26" s="67">
        <v>0</v>
      </c>
      <c r="AY26" s="67">
        <v>0</v>
      </c>
      <c r="AZ26" s="67">
        <v>0</v>
      </c>
      <c r="BA26" s="67">
        <v>1</v>
      </c>
      <c r="BB26" s="67">
        <v>1</v>
      </c>
      <c r="BC26" s="67">
        <v>0</v>
      </c>
      <c r="BD26" s="67">
        <v>0</v>
      </c>
      <c r="BE26" s="67">
        <v>0</v>
      </c>
      <c r="BF26" s="67">
        <v>0</v>
      </c>
      <c r="BG26" s="4" t="s">
        <v>79</v>
      </c>
      <c r="BH26" s="4" t="s">
        <v>79</v>
      </c>
      <c r="BI26" s="75">
        <v>2019</v>
      </c>
      <c r="BJ26" s="77">
        <v>2</v>
      </c>
      <c r="BK26" s="77">
        <v>1</v>
      </c>
      <c r="BL26" s="30">
        <v>1</v>
      </c>
      <c r="BM26" s="30"/>
      <c r="BN26" s="30"/>
      <c r="BO26" s="30"/>
      <c r="BP26" s="30">
        <v>1</v>
      </c>
    </row>
    <row r="27" spans="1:68">
      <c r="A27" s="37">
        <v>43865</v>
      </c>
      <c r="B27" s="30" t="s">
        <v>744</v>
      </c>
      <c r="C27" s="21" t="s">
        <v>112</v>
      </c>
      <c r="D27" s="38" t="s">
        <v>1571</v>
      </c>
      <c r="E27" s="68" t="s">
        <v>746</v>
      </c>
      <c r="F27" s="4" t="s">
        <v>747</v>
      </c>
      <c r="G27" s="4" t="s">
        <v>747</v>
      </c>
      <c r="H27" s="4" t="s">
        <v>748</v>
      </c>
      <c r="I27" s="25" t="s">
        <v>13</v>
      </c>
      <c r="J27" s="59">
        <v>0</v>
      </c>
      <c r="K27" s="59">
        <v>0</v>
      </c>
      <c r="L27" s="59">
        <v>0</v>
      </c>
      <c r="M27" s="59">
        <v>1</v>
      </c>
      <c r="N27" s="59">
        <v>0</v>
      </c>
      <c r="O27" s="59">
        <v>0</v>
      </c>
      <c r="P27" s="59">
        <v>0</v>
      </c>
      <c r="Q27" s="4" t="s">
        <v>24</v>
      </c>
      <c r="R27" s="5">
        <v>0</v>
      </c>
      <c r="S27" s="5">
        <v>0</v>
      </c>
      <c r="T27" s="5">
        <v>0</v>
      </c>
      <c r="U27" s="5">
        <v>0</v>
      </c>
      <c r="V27" s="5">
        <v>0</v>
      </c>
      <c r="W27" s="5">
        <v>0</v>
      </c>
      <c r="X27" s="5">
        <v>1</v>
      </c>
      <c r="Y27" s="4" t="s">
        <v>36</v>
      </c>
      <c r="Z27" s="4" t="s">
        <v>1572</v>
      </c>
      <c r="AA27" s="5">
        <v>0</v>
      </c>
      <c r="AB27" s="5">
        <v>0</v>
      </c>
      <c r="AC27" s="5">
        <v>0</v>
      </c>
      <c r="AD27" s="5">
        <v>0</v>
      </c>
      <c r="AE27" s="5">
        <v>0</v>
      </c>
      <c r="AF27" s="5">
        <v>0</v>
      </c>
      <c r="AG27" s="5">
        <v>0</v>
      </c>
      <c r="AH27" s="5">
        <v>0</v>
      </c>
      <c r="AI27" s="5">
        <v>0</v>
      </c>
      <c r="AJ27" s="5">
        <v>0</v>
      </c>
      <c r="AK27" s="5">
        <v>1</v>
      </c>
      <c r="AL27" s="5">
        <v>0</v>
      </c>
      <c r="AM27" s="4" t="s">
        <v>1537</v>
      </c>
      <c r="AN27" s="30" t="s">
        <v>1538</v>
      </c>
      <c r="AO27" s="60">
        <v>1</v>
      </c>
      <c r="AP27" s="60">
        <v>0</v>
      </c>
      <c r="AQ27" s="60">
        <v>0</v>
      </c>
      <c r="AR27" s="60">
        <v>0</v>
      </c>
      <c r="AS27" s="60">
        <v>1</v>
      </c>
      <c r="AT27" s="60">
        <v>1</v>
      </c>
      <c r="AU27" s="60">
        <v>0</v>
      </c>
      <c r="AV27" s="4" t="s">
        <v>1525</v>
      </c>
      <c r="AW27" s="51">
        <v>1</v>
      </c>
      <c r="AX27" s="51">
        <v>0</v>
      </c>
      <c r="AY27" s="51">
        <v>1</v>
      </c>
      <c r="AZ27" s="51">
        <v>0</v>
      </c>
      <c r="BA27" s="51">
        <v>1</v>
      </c>
      <c r="BB27" s="51">
        <v>0</v>
      </c>
      <c r="BC27" s="51">
        <v>0</v>
      </c>
      <c r="BD27" s="51">
        <v>0</v>
      </c>
      <c r="BE27" s="51">
        <v>0</v>
      </c>
      <c r="BF27" s="51">
        <v>0</v>
      </c>
      <c r="BG27" s="4" t="s">
        <v>45</v>
      </c>
      <c r="BH27" s="4" t="s">
        <v>45</v>
      </c>
      <c r="BI27" s="75">
        <v>2020</v>
      </c>
      <c r="BJ27" s="77">
        <v>3</v>
      </c>
      <c r="BK27" s="77">
        <v>4</v>
      </c>
      <c r="BL27" s="30">
        <v>0</v>
      </c>
      <c r="BM27" s="30"/>
      <c r="BN27" s="30"/>
      <c r="BO27" s="30"/>
      <c r="BP27" s="30">
        <v>1</v>
      </c>
    </row>
    <row r="28" spans="1:68">
      <c r="A28" s="80">
        <v>43699</v>
      </c>
      <c r="B28" s="30" t="s">
        <v>672</v>
      </c>
      <c r="C28" s="30" t="s">
        <v>66</v>
      </c>
      <c r="D28" s="38" t="s">
        <v>673</v>
      </c>
      <c r="E28" s="81" t="s">
        <v>674</v>
      </c>
      <c r="F28" s="30" t="s">
        <v>675</v>
      </c>
      <c r="G28" s="30" t="s">
        <v>643</v>
      </c>
      <c r="H28" s="30" t="s">
        <v>676</v>
      </c>
      <c r="I28" s="25" t="s">
        <v>14</v>
      </c>
      <c r="J28" s="59">
        <v>0</v>
      </c>
      <c r="K28" s="59">
        <v>0</v>
      </c>
      <c r="L28" s="59">
        <v>0</v>
      </c>
      <c r="M28" s="59">
        <v>0</v>
      </c>
      <c r="N28" s="59">
        <v>1</v>
      </c>
      <c r="O28" s="59">
        <v>0</v>
      </c>
      <c r="P28" s="59">
        <v>0</v>
      </c>
      <c r="Q28" s="4" t="s">
        <v>21</v>
      </c>
      <c r="R28" s="5">
        <v>0</v>
      </c>
      <c r="S28" s="5">
        <v>0</v>
      </c>
      <c r="T28" s="5">
        <v>0</v>
      </c>
      <c r="U28" s="5">
        <v>1</v>
      </c>
      <c r="V28" s="5">
        <v>0</v>
      </c>
      <c r="W28" s="5">
        <v>0</v>
      </c>
      <c r="X28" s="5">
        <v>0</v>
      </c>
      <c r="Y28" s="4" t="s">
        <v>1573</v>
      </c>
      <c r="Z28" s="4" t="s">
        <v>1574</v>
      </c>
      <c r="AA28" s="5">
        <v>1</v>
      </c>
      <c r="AB28" s="5">
        <v>0</v>
      </c>
      <c r="AC28" s="5">
        <v>0</v>
      </c>
      <c r="AD28" s="5">
        <v>0</v>
      </c>
      <c r="AE28" s="5">
        <v>1</v>
      </c>
      <c r="AF28" s="5">
        <v>0</v>
      </c>
      <c r="AG28" s="5">
        <v>0</v>
      </c>
      <c r="AH28" s="5">
        <v>0</v>
      </c>
      <c r="AI28" s="5">
        <v>0</v>
      </c>
      <c r="AJ28" s="5">
        <v>0</v>
      </c>
      <c r="AK28" s="5">
        <v>0</v>
      </c>
      <c r="AL28" s="5">
        <v>0</v>
      </c>
      <c r="AM28" s="4" t="s">
        <v>45</v>
      </c>
      <c r="AN28" s="30" t="s">
        <v>1524</v>
      </c>
      <c r="AO28" s="60">
        <v>0</v>
      </c>
      <c r="AP28" s="60">
        <v>0</v>
      </c>
      <c r="AQ28" s="60">
        <v>0</v>
      </c>
      <c r="AR28" s="60">
        <v>0</v>
      </c>
      <c r="AS28" s="60">
        <v>0</v>
      </c>
      <c r="AT28" s="60">
        <v>0</v>
      </c>
      <c r="AU28" s="60">
        <v>1</v>
      </c>
      <c r="AV28" s="4" t="s">
        <v>47</v>
      </c>
      <c r="AW28" s="51">
        <v>1</v>
      </c>
      <c r="AX28" s="51">
        <v>0</v>
      </c>
      <c r="AY28" s="51">
        <v>0</v>
      </c>
      <c r="AZ28" s="51">
        <v>0</v>
      </c>
      <c r="BA28" s="51">
        <v>0</v>
      </c>
      <c r="BB28" s="51">
        <v>0</v>
      </c>
      <c r="BC28" s="51">
        <v>0</v>
      </c>
      <c r="BD28" s="51">
        <v>0</v>
      </c>
      <c r="BE28" s="51">
        <v>0</v>
      </c>
      <c r="BF28" s="51">
        <v>0</v>
      </c>
      <c r="BG28" s="30" t="s">
        <v>79</v>
      </c>
      <c r="BH28" s="30" t="s">
        <v>79</v>
      </c>
      <c r="BI28" s="30">
        <v>2019</v>
      </c>
      <c r="BJ28" s="77">
        <v>2</v>
      </c>
      <c r="BK28" s="77">
        <v>1</v>
      </c>
      <c r="BL28" s="30">
        <v>0</v>
      </c>
      <c r="BM28" s="30"/>
      <c r="BN28" s="30"/>
      <c r="BO28" s="30"/>
      <c r="BP28" s="30">
        <v>1</v>
      </c>
    </row>
    <row r="29" spans="1:68">
      <c r="A29" s="80">
        <v>44068</v>
      </c>
      <c r="B29" s="30" t="s">
        <v>843</v>
      </c>
      <c r="C29" s="42" t="s">
        <v>66</v>
      </c>
      <c r="D29" s="38" t="s">
        <v>1575</v>
      </c>
      <c r="E29" s="81" t="s">
        <v>845</v>
      </c>
      <c r="F29" s="4" t="s">
        <v>846</v>
      </c>
      <c r="G29" s="4" t="s">
        <v>435</v>
      </c>
      <c r="H29" s="4" t="s">
        <v>847</v>
      </c>
      <c r="I29" s="25" t="s">
        <v>1576</v>
      </c>
      <c r="J29" s="59">
        <v>0</v>
      </c>
      <c r="K29" s="59">
        <v>0</v>
      </c>
      <c r="L29" s="59">
        <v>0</v>
      </c>
      <c r="M29" s="59">
        <v>0</v>
      </c>
      <c r="N29" s="59">
        <v>1</v>
      </c>
      <c r="O29" s="59">
        <v>1</v>
      </c>
      <c r="P29" s="59">
        <v>0</v>
      </c>
      <c r="Q29" s="4" t="s">
        <v>22</v>
      </c>
      <c r="R29" s="5">
        <v>0</v>
      </c>
      <c r="S29" s="5">
        <v>0</v>
      </c>
      <c r="T29" s="5">
        <v>0</v>
      </c>
      <c r="U29" s="5">
        <v>0</v>
      </c>
      <c r="V29" s="5">
        <v>1</v>
      </c>
      <c r="W29" s="5">
        <v>0</v>
      </c>
      <c r="X29" s="5">
        <v>0</v>
      </c>
      <c r="Y29" s="4" t="s">
        <v>1577</v>
      </c>
      <c r="Z29" s="4" t="s">
        <v>1578</v>
      </c>
      <c r="AA29" s="5">
        <v>1</v>
      </c>
      <c r="AB29" s="5">
        <v>0</v>
      </c>
      <c r="AC29" s="5">
        <v>0</v>
      </c>
      <c r="AD29" s="5">
        <v>0</v>
      </c>
      <c r="AE29" s="5">
        <v>1</v>
      </c>
      <c r="AF29" s="5">
        <v>0</v>
      </c>
      <c r="AG29" s="5">
        <v>0</v>
      </c>
      <c r="AH29" s="5">
        <v>1</v>
      </c>
      <c r="AI29" s="5">
        <v>0</v>
      </c>
      <c r="AJ29" s="5">
        <v>0</v>
      </c>
      <c r="AK29" s="5">
        <v>0</v>
      </c>
      <c r="AL29" s="5">
        <v>0</v>
      </c>
      <c r="AM29" s="4" t="s">
        <v>45</v>
      </c>
      <c r="AN29" s="30" t="s">
        <v>1524</v>
      </c>
      <c r="AO29" s="60">
        <v>0</v>
      </c>
      <c r="AP29" s="60">
        <v>0</v>
      </c>
      <c r="AQ29" s="60">
        <v>0</v>
      </c>
      <c r="AR29" s="60">
        <v>0</v>
      </c>
      <c r="AS29" s="60">
        <v>0</v>
      </c>
      <c r="AT29" s="60">
        <v>0</v>
      </c>
      <c r="AU29" s="60">
        <v>1</v>
      </c>
      <c r="AV29" s="4" t="s">
        <v>47</v>
      </c>
      <c r="AW29" s="67">
        <v>1</v>
      </c>
      <c r="AX29" s="67">
        <v>0</v>
      </c>
      <c r="AY29" s="67">
        <v>0</v>
      </c>
      <c r="AZ29" s="67">
        <v>0</v>
      </c>
      <c r="BA29" s="67">
        <v>0</v>
      </c>
      <c r="BB29" s="67">
        <v>0</v>
      </c>
      <c r="BC29" s="67">
        <v>0</v>
      </c>
      <c r="BD29" s="67">
        <v>0</v>
      </c>
      <c r="BE29" s="67">
        <v>0</v>
      </c>
      <c r="BF29" s="67">
        <v>0</v>
      </c>
      <c r="BG29" s="4" t="s">
        <v>79</v>
      </c>
      <c r="BH29" s="4" t="s">
        <v>79</v>
      </c>
      <c r="BI29" s="75">
        <v>2020</v>
      </c>
      <c r="BJ29" s="77">
        <v>2</v>
      </c>
      <c r="BK29" s="77">
        <v>1</v>
      </c>
      <c r="BL29" s="30">
        <v>0</v>
      </c>
      <c r="BM29" s="30"/>
      <c r="BN29" s="30"/>
      <c r="BO29" s="30"/>
      <c r="BP29" s="30">
        <v>1</v>
      </c>
    </row>
  </sheetData>
  <sortState xmlns:xlrd2="http://schemas.microsoft.com/office/spreadsheetml/2017/richdata2" ref="A1:BP29">
    <sortCondition ref="Y2:Y29"/>
  </sortState>
  <conditionalFormatting sqref="C1:C29">
    <cfRule type="cellIs" dxfId="9" priority="13" operator="equal">
      <formula>"Attack"</formula>
    </cfRule>
    <cfRule type="cellIs" dxfId="8" priority="12" operator="equal">
      <formula>"Disclosure"</formula>
    </cfRule>
    <cfRule type="cellIs" dxfId="7" priority="11" operator="equal">
      <formula>"Attack/Disclosure"</formula>
    </cfRule>
  </conditionalFormatting>
  <conditionalFormatting sqref="BH1:BH29">
    <cfRule type="cellIs" dxfId="6" priority="4" operator="equal">
      <formula>"Criminal"</formula>
    </cfRule>
    <cfRule type="cellIs" dxfId="5" priority="1" operator="equal">
      <formula>"N/A"</formula>
    </cfRule>
    <cfRule type="cellIs" dxfId="4" priority="3" operator="equal">
      <formula>"Other"</formula>
    </cfRule>
    <cfRule type="cellIs" dxfId="3" priority="2" operator="equal">
      <formula>"Unknown"</formula>
    </cfRule>
    <cfRule type="cellIs" dxfId="2" priority="5" operator="equal">
      <formula>"State"</formula>
    </cfRule>
  </conditionalFormatting>
  <hyperlinks>
    <hyperlink ref="E14" r:id="rId1" xr:uid="{7459ECB1-560F-431A-A33B-309C50D737CF}"/>
    <hyperlink ref="E12" r:id="rId2" xr:uid="{18CB92EA-64BC-47D3-BE83-CDF610515976}"/>
    <hyperlink ref="E17" r:id="rId3" xr:uid="{8E3BFFA0-ADFB-4A9E-8569-947CF3E6FDD1}"/>
    <hyperlink ref="E15" r:id="rId4" xr:uid="{04D58900-A346-444A-8A1C-21D9F238110C}"/>
    <hyperlink ref="E28" r:id="rId5" xr:uid="{84FE0C2E-A41C-4CA3-B0F3-A449576F7DF8}"/>
    <hyperlink ref="E16" r:id="rId6" xr:uid="{D11DD155-7F8F-4168-8C28-6FBB06DA3467}"/>
    <hyperlink ref="E13" r:id="rId7" xr:uid="{1D1313BB-138E-4893-AD26-05D98BCB0857}"/>
    <hyperlink ref="E8" r:id="rId8" xr:uid="{278402D0-5612-4923-8103-FDA744D91FD9}"/>
    <hyperlink ref="E22" r:id="rId9" xr:uid="{4038F13C-40CF-43BB-A746-E6F434BDB4EB}"/>
    <hyperlink ref="E10" r:id="rId10" xr:uid="{F87B553F-46C6-420C-8EE0-950A9A737D66}"/>
    <hyperlink ref="E2" r:id="rId11" xr:uid="{BE4CFCB6-B1C3-4362-9431-BD15A4A0FE77}"/>
    <hyperlink ref="E29" r:id="rId12" xr:uid="{EFC405C2-397A-45CD-A14E-007E47D7ED97}"/>
    <hyperlink ref="E3" r:id="rId13" xr:uid="{DF0E8E87-E604-4D0C-A292-3E0BAFC0D05F}"/>
    <hyperlink ref="E24" r:id="rId14" xr:uid="{81A2E13B-C6C9-430E-ACEB-0C338BAB078F}"/>
    <hyperlink ref="E27" r:id="rId15" xr:uid="{5CC58134-A02B-40C9-87AF-F655BF59925D}"/>
    <hyperlink ref="E25" r:id="rId16" xr:uid="{E1CDDE2B-AF02-4701-9C30-2A46CEF823D3}"/>
    <hyperlink ref="E18" r:id="rId17" xr:uid="{B0CCB203-4EE2-47B8-828B-436FE2CBFB13}"/>
    <hyperlink ref="E4" r:id="rId18" xr:uid="{F230D074-A2F5-47C5-98EC-6BF6547344E6}"/>
    <hyperlink ref="E21" r:id="rId19" xr:uid="{F3EE976A-A60E-44DE-AC41-0B2D673CB16E}"/>
    <hyperlink ref="E19" r:id="rId20" xr:uid="{30BE92E1-4D83-401A-8402-79C1FA817E1C}"/>
    <hyperlink ref="E11" r:id="rId21" xr:uid="{5BB226F4-2C71-46E9-B106-425E7CE06E47}"/>
    <hyperlink ref="E5" r:id="rId22" xr:uid="{93ED6013-A1C4-4E3A-863E-D86068A7B129}"/>
    <hyperlink ref="E23" r:id="rId23" xr:uid="{052086E1-245C-42E0-A9B2-EE2027795FDE}"/>
    <hyperlink ref="E9" r:id="rId24" xr:uid="{962B6AA0-10C1-40F8-80BF-C42AFDA0F89F}"/>
    <hyperlink ref="E26" r:id="rId25" xr:uid="{EAB7F7F2-5D87-4D1F-9249-4474A7702A49}"/>
    <hyperlink ref="E6" r:id="rId26" xr:uid="{F68CD965-EFC5-415F-9E3E-5C38A19C4B1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AEC26-BA9D-4889-B35C-B976436D6782}">
  <sheetPr codeName="Sheet9"/>
  <dimension ref="A1:AM225"/>
  <sheetViews>
    <sheetView topLeftCell="B13" zoomScale="70" zoomScaleNormal="70" workbookViewId="0">
      <selection activeCell="G25" sqref="G25"/>
    </sheetView>
  </sheetViews>
  <sheetFormatPr baseColWidth="10" defaultColWidth="8.83203125" defaultRowHeight="15"/>
  <cols>
    <col min="1" max="1" width="0" hidden="1" customWidth="1"/>
    <col min="2" max="2" width="11" bestFit="1" customWidth="1"/>
    <col min="3" max="3" width="17.6640625" customWidth="1"/>
    <col min="5" max="5" width="14.83203125" bestFit="1" customWidth="1"/>
    <col min="16" max="16" width="62.33203125" bestFit="1" customWidth="1"/>
    <col min="21" max="39" width="0" hidden="1" customWidth="1"/>
  </cols>
  <sheetData>
    <row r="1" spans="1:39">
      <c r="A1" t="s">
        <v>1579</v>
      </c>
      <c r="B1" s="9" t="s">
        <v>0</v>
      </c>
      <c r="C1" s="77" t="s">
        <v>1</v>
      </c>
      <c r="D1" s="23" t="s">
        <v>58</v>
      </c>
      <c r="E1" s="77" t="s">
        <v>1580</v>
      </c>
      <c r="F1" s="10" t="s">
        <v>2</v>
      </c>
      <c r="G1" s="11" t="s">
        <v>3</v>
      </c>
      <c r="H1" s="12" t="s">
        <v>4</v>
      </c>
      <c r="I1" s="12" t="s">
        <v>5</v>
      </c>
      <c r="J1" s="12" t="s">
        <v>6</v>
      </c>
      <c r="K1" s="12" t="s">
        <v>7</v>
      </c>
      <c r="L1" s="22" t="s">
        <v>57</v>
      </c>
      <c r="M1" s="18" t="s">
        <v>59</v>
      </c>
      <c r="N1" s="35" t="s">
        <v>1581</v>
      </c>
      <c r="O1" s="35" t="s">
        <v>1582</v>
      </c>
      <c r="P1" s="89" t="s">
        <v>1583</v>
      </c>
      <c r="Q1" s="89" t="s">
        <v>1584</v>
      </c>
      <c r="R1" s="89" t="s">
        <v>1585</v>
      </c>
      <c r="S1" s="89" t="s">
        <v>1586</v>
      </c>
      <c r="T1" s="90" t="s">
        <v>1587</v>
      </c>
      <c r="U1" s="93" t="s">
        <v>0</v>
      </c>
      <c r="V1" s="94" t="s">
        <v>1</v>
      </c>
      <c r="W1" s="95" t="s">
        <v>58</v>
      </c>
      <c r="X1" s="94" t="s">
        <v>1580</v>
      </c>
      <c r="Y1" s="96" t="s">
        <v>2</v>
      </c>
      <c r="Z1" s="97" t="s">
        <v>3</v>
      </c>
      <c r="AA1" s="96" t="s">
        <v>4</v>
      </c>
      <c r="AB1" s="96" t="s">
        <v>5</v>
      </c>
      <c r="AC1" s="96" t="s">
        <v>6</v>
      </c>
      <c r="AD1" s="96" t="s">
        <v>7</v>
      </c>
      <c r="AE1" s="98" t="s">
        <v>57</v>
      </c>
      <c r="AF1" s="99" t="s">
        <v>59</v>
      </c>
      <c r="AG1" s="100" t="s">
        <v>1581</v>
      </c>
      <c r="AH1" s="100" t="s">
        <v>1582</v>
      </c>
      <c r="AI1" s="101" t="s">
        <v>1583</v>
      </c>
      <c r="AJ1" s="101" t="s">
        <v>1584</v>
      </c>
      <c r="AK1" s="101" t="s">
        <v>1585</v>
      </c>
      <c r="AL1" s="101" t="s">
        <v>1586</v>
      </c>
      <c r="AM1" s="102" t="s">
        <v>1587</v>
      </c>
    </row>
    <row r="2" spans="1:39" ht="16">
      <c r="A2">
        <v>1</v>
      </c>
      <c r="B2" s="1">
        <v>43759</v>
      </c>
      <c r="C2" s="30" t="s">
        <v>687</v>
      </c>
      <c r="D2" s="27" t="s">
        <v>72</v>
      </c>
      <c r="E2" s="91" t="s">
        <v>372</v>
      </c>
      <c r="F2" s="2" t="s">
        <v>66</v>
      </c>
      <c r="G2" s="24" t="s">
        <v>1588</v>
      </c>
      <c r="H2" s="64" t="s">
        <v>689</v>
      </c>
      <c r="I2" s="25" t="s">
        <v>381</v>
      </c>
      <c r="J2" s="25" t="s">
        <v>690</v>
      </c>
      <c r="K2" s="25" t="s">
        <v>691</v>
      </c>
      <c r="L2" s="26" t="s">
        <v>104</v>
      </c>
      <c r="M2" s="65">
        <v>2019</v>
      </c>
      <c r="N2" s="63">
        <v>3</v>
      </c>
      <c r="O2" s="63">
        <v>2</v>
      </c>
      <c r="P2" s="25" t="s">
        <v>12</v>
      </c>
      <c r="Q2" s="3" t="s">
        <v>1589</v>
      </c>
      <c r="R2" s="4" t="s">
        <v>18</v>
      </c>
      <c r="S2" s="4" t="s">
        <v>27</v>
      </c>
      <c r="T2" s="4" t="s">
        <v>45</v>
      </c>
      <c r="U2" t="str">
        <f>IF(EXACT(B2, B115), "match", "NO MATCH")</f>
        <v>match</v>
      </c>
      <c r="V2" t="str">
        <f t="shared" ref="V2:AM16" si="0">IF(EXACT(C2, C115), "match", "NO MATCH")</f>
        <v>match</v>
      </c>
      <c r="W2" t="str">
        <f t="shared" si="0"/>
        <v>match</v>
      </c>
      <c r="X2" t="str">
        <f t="shared" si="0"/>
        <v>match</v>
      </c>
      <c r="Y2" t="str">
        <f t="shared" si="0"/>
        <v>match</v>
      </c>
      <c r="Z2" t="str">
        <f t="shared" si="0"/>
        <v>match</v>
      </c>
      <c r="AA2" t="str">
        <f t="shared" si="0"/>
        <v>match</v>
      </c>
      <c r="AB2" t="str">
        <f t="shared" si="0"/>
        <v>match</v>
      </c>
      <c r="AC2" t="str">
        <f t="shared" si="0"/>
        <v>match</v>
      </c>
      <c r="AD2" t="str">
        <f t="shared" si="0"/>
        <v>match</v>
      </c>
      <c r="AE2" t="str">
        <f t="shared" si="0"/>
        <v>match</v>
      </c>
      <c r="AF2" t="str">
        <f t="shared" si="0"/>
        <v>match</v>
      </c>
      <c r="AG2" t="str">
        <f t="shared" si="0"/>
        <v>match</v>
      </c>
      <c r="AH2" t="str">
        <f t="shared" si="0"/>
        <v>match</v>
      </c>
      <c r="AI2" t="str">
        <f t="shared" si="0"/>
        <v>match</v>
      </c>
      <c r="AJ2" t="str">
        <f t="shared" si="0"/>
        <v>match</v>
      </c>
      <c r="AK2" t="str">
        <f t="shared" si="0"/>
        <v>match</v>
      </c>
      <c r="AL2" t="str">
        <f t="shared" si="0"/>
        <v>match</v>
      </c>
      <c r="AM2" t="str">
        <f t="shared" si="0"/>
        <v>match</v>
      </c>
    </row>
    <row r="3" spans="1:39" ht="16">
      <c r="A3">
        <v>2</v>
      </c>
      <c r="B3" s="1">
        <v>41091</v>
      </c>
      <c r="C3" s="30" t="s">
        <v>118</v>
      </c>
      <c r="D3" s="27" t="s">
        <v>72</v>
      </c>
      <c r="E3" s="91" t="s">
        <v>292</v>
      </c>
      <c r="F3" s="2" t="s">
        <v>66</v>
      </c>
      <c r="G3" s="24" t="s">
        <v>119</v>
      </c>
      <c r="H3" s="43" t="s">
        <v>120</v>
      </c>
      <c r="I3" s="25" t="s">
        <v>121</v>
      </c>
      <c r="J3" s="25" t="s">
        <v>122</v>
      </c>
      <c r="K3" s="25" t="s">
        <v>123</v>
      </c>
      <c r="L3" s="26" t="s">
        <v>79</v>
      </c>
      <c r="M3" s="65">
        <v>2012</v>
      </c>
      <c r="N3" s="63">
        <v>3</v>
      </c>
      <c r="O3" s="63">
        <v>2</v>
      </c>
      <c r="P3" s="25" t="s">
        <v>12</v>
      </c>
      <c r="Q3" s="3" t="s">
        <v>47</v>
      </c>
      <c r="R3" s="4" t="s">
        <v>18</v>
      </c>
      <c r="S3" s="4" t="s">
        <v>27</v>
      </c>
      <c r="T3" s="4" t="s">
        <v>45</v>
      </c>
      <c r="U3" t="str">
        <f t="shared" ref="U3:X18" si="1">IF(EXACT(B3, B116), "match", "NO MATCH")</f>
        <v>NO MATCH</v>
      </c>
      <c r="V3" t="str">
        <f t="shared" si="0"/>
        <v>match</v>
      </c>
      <c r="W3" t="str">
        <f t="shared" si="0"/>
        <v>match</v>
      </c>
      <c r="X3" t="str">
        <f t="shared" si="0"/>
        <v>match</v>
      </c>
      <c r="Y3" t="str">
        <f t="shared" si="0"/>
        <v>match</v>
      </c>
      <c r="Z3" t="str">
        <f t="shared" si="0"/>
        <v>match</v>
      </c>
      <c r="AA3" t="str">
        <f t="shared" si="0"/>
        <v>match</v>
      </c>
      <c r="AB3" t="str">
        <f t="shared" si="0"/>
        <v>match</v>
      </c>
      <c r="AC3" t="str">
        <f t="shared" si="0"/>
        <v>match</v>
      </c>
      <c r="AD3" t="str">
        <f t="shared" si="0"/>
        <v>match</v>
      </c>
      <c r="AE3" t="str">
        <f t="shared" si="0"/>
        <v>match</v>
      </c>
      <c r="AF3" t="str">
        <f t="shared" si="0"/>
        <v>match</v>
      </c>
      <c r="AG3" t="str">
        <f t="shared" si="0"/>
        <v>match</v>
      </c>
      <c r="AH3" t="str">
        <f t="shared" si="0"/>
        <v>match</v>
      </c>
      <c r="AI3" t="str">
        <f t="shared" si="0"/>
        <v>match</v>
      </c>
      <c r="AJ3" t="str">
        <f t="shared" si="0"/>
        <v>match</v>
      </c>
      <c r="AK3" t="str">
        <f t="shared" si="0"/>
        <v>match</v>
      </c>
      <c r="AL3" t="str">
        <f t="shared" si="0"/>
        <v>match</v>
      </c>
      <c r="AM3" t="str">
        <f t="shared" si="0"/>
        <v>match</v>
      </c>
    </row>
    <row r="4" spans="1:39" ht="16">
      <c r="A4">
        <v>3</v>
      </c>
      <c r="B4" s="1">
        <v>43350</v>
      </c>
      <c r="C4" s="30" t="s">
        <v>1590</v>
      </c>
      <c r="D4" s="27" t="s">
        <v>79</v>
      </c>
      <c r="E4" s="91"/>
      <c r="F4" s="2" t="s">
        <v>66</v>
      </c>
      <c r="G4" s="24" t="s">
        <v>504</v>
      </c>
      <c r="H4" s="43" t="s">
        <v>505</v>
      </c>
      <c r="I4" s="25" t="s">
        <v>506</v>
      </c>
      <c r="J4" s="25" t="s">
        <v>232</v>
      </c>
      <c r="K4" s="25" t="s">
        <v>507</v>
      </c>
      <c r="L4" s="26" t="s">
        <v>508</v>
      </c>
      <c r="M4" s="65">
        <v>2018</v>
      </c>
      <c r="N4" s="63">
        <v>2</v>
      </c>
      <c r="O4" s="63">
        <v>0</v>
      </c>
      <c r="P4" s="25" t="s">
        <v>15</v>
      </c>
      <c r="Q4" s="3" t="s">
        <v>47</v>
      </c>
      <c r="R4" s="4" t="s">
        <v>22</v>
      </c>
      <c r="S4" s="4" t="s">
        <v>28</v>
      </c>
      <c r="T4" s="4" t="s">
        <v>45</v>
      </c>
      <c r="U4" t="str">
        <f t="shared" si="1"/>
        <v>match</v>
      </c>
      <c r="V4" t="str">
        <f t="shared" si="0"/>
        <v>match</v>
      </c>
      <c r="W4" t="str">
        <f t="shared" si="0"/>
        <v>match</v>
      </c>
      <c r="X4" t="str">
        <f t="shared" si="0"/>
        <v>match</v>
      </c>
      <c r="Y4" t="str">
        <f t="shared" si="0"/>
        <v>match</v>
      </c>
      <c r="Z4" t="str">
        <f t="shared" si="0"/>
        <v>match</v>
      </c>
      <c r="AA4" t="str">
        <f t="shared" si="0"/>
        <v>match</v>
      </c>
      <c r="AB4" t="str">
        <f t="shared" si="0"/>
        <v>match</v>
      </c>
      <c r="AC4" t="str">
        <f t="shared" si="0"/>
        <v>match</v>
      </c>
      <c r="AD4" t="str">
        <f t="shared" si="0"/>
        <v>match</v>
      </c>
      <c r="AE4" t="str">
        <f t="shared" si="0"/>
        <v>match</v>
      </c>
      <c r="AF4" t="str">
        <f t="shared" si="0"/>
        <v>match</v>
      </c>
      <c r="AG4" t="str">
        <f t="shared" si="0"/>
        <v>match</v>
      </c>
      <c r="AH4" t="str">
        <f t="shared" si="0"/>
        <v>match</v>
      </c>
      <c r="AI4" t="str">
        <f t="shared" si="0"/>
        <v>match</v>
      </c>
      <c r="AJ4" t="str">
        <f t="shared" si="0"/>
        <v>match</v>
      </c>
      <c r="AK4" t="str">
        <f t="shared" si="0"/>
        <v>match</v>
      </c>
      <c r="AL4" t="str">
        <f t="shared" si="0"/>
        <v>match</v>
      </c>
      <c r="AM4" t="str">
        <f t="shared" si="0"/>
        <v>match</v>
      </c>
    </row>
    <row r="5" spans="1:39" ht="16">
      <c r="A5">
        <v>4</v>
      </c>
      <c r="B5" s="1">
        <v>43263</v>
      </c>
      <c r="C5" s="30" t="s">
        <v>1591</v>
      </c>
      <c r="D5" s="27" t="s">
        <v>45</v>
      </c>
      <c r="E5" s="91"/>
      <c r="F5" s="2" t="s">
        <v>112</v>
      </c>
      <c r="G5" s="24" t="s">
        <v>459</v>
      </c>
      <c r="H5" s="43" t="s">
        <v>460</v>
      </c>
      <c r="I5" s="25" t="s">
        <v>461</v>
      </c>
      <c r="J5" s="25" t="s">
        <v>462</v>
      </c>
      <c r="K5" s="25" t="s">
        <v>284</v>
      </c>
      <c r="L5" s="26" t="s">
        <v>45</v>
      </c>
      <c r="M5" s="65">
        <v>2018</v>
      </c>
      <c r="N5" s="63">
        <v>3</v>
      </c>
      <c r="O5" s="63">
        <v>3</v>
      </c>
      <c r="P5" s="25" t="s">
        <v>10</v>
      </c>
      <c r="Q5" s="3" t="s">
        <v>50</v>
      </c>
      <c r="R5" s="4" t="s">
        <v>23</v>
      </c>
      <c r="S5" s="4" t="s">
        <v>36</v>
      </c>
      <c r="T5" s="4" t="s">
        <v>1592</v>
      </c>
      <c r="U5" t="str">
        <f t="shared" si="1"/>
        <v>match</v>
      </c>
      <c r="V5" t="str">
        <f t="shared" si="0"/>
        <v>NO MATCH</v>
      </c>
      <c r="W5" t="str">
        <f t="shared" si="0"/>
        <v>match</v>
      </c>
      <c r="X5" t="str">
        <f t="shared" si="0"/>
        <v>match</v>
      </c>
      <c r="Y5" t="str">
        <f t="shared" si="0"/>
        <v>match</v>
      </c>
      <c r="Z5" t="str">
        <f t="shared" si="0"/>
        <v>match</v>
      </c>
      <c r="AA5" t="str">
        <f t="shared" si="0"/>
        <v>match</v>
      </c>
      <c r="AB5" t="str">
        <f t="shared" si="0"/>
        <v>match</v>
      </c>
      <c r="AC5" t="str">
        <f t="shared" si="0"/>
        <v>match</v>
      </c>
      <c r="AD5" t="str">
        <f t="shared" si="0"/>
        <v>match</v>
      </c>
      <c r="AE5" t="str">
        <f t="shared" si="0"/>
        <v>match</v>
      </c>
      <c r="AF5" t="str">
        <f t="shared" si="0"/>
        <v>match</v>
      </c>
      <c r="AG5" t="str">
        <f t="shared" si="0"/>
        <v>match</v>
      </c>
      <c r="AH5" t="str">
        <f t="shared" si="0"/>
        <v>match</v>
      </c>
      <c r="AI5" t="str">
        <f t="shared" si="0"/>
        <v>match</v>
      </c>
      <c r="AJ5" t="str">
        <f t="shared" si="0"/>
        <v>match</v>
      </c>
      <c r="AK5" t="str">
        <f t="shared" si="0"/>
        <v>match</v>
      </c>
      <c r="AL5" t="str">
        <f t="shared" si="0"/>
        <v>match</v>
      </c>
      <c r="AM5" t="str">
        <f t="shared" si="0"/>
        <v>match</v>
      </c>
    </row>
    <row r="6" spans="1:39" ht="16">
      <c r="A6">
        <v>5</v>
      </c>
      <c r="B6" s="1">
        <v>43763</v>
      </c>
      <c r="C6" s="30" t="s">
        <v>698</v>
      </c>
      <c r="D6" s="27" t="s">
        <v>86</v>
      </c>
      <c r="E6" s="91"/>
      <c r="F6" s="2" t="s">
        <v>66</v>
      </c>
      <c r="G6" s="24" t="s">
        <v>1593</v>
      </c>
      <c r="H6" s="43" t="s">
        <v>700</v>
      </c>
      <c r="I6" s="25" t="s">
        <v>83</v>
      </c>
      <c r="J6" s="25" t="s">
        <v>232</v>
      </c>
      <c r="K6" s="25" t="s">
        <v>507</v>
      </c>
      <c r="L6" s="26" t="s">
        <v>79</v>
      </c>
      <c r="M6" s="65">
        <v>2019</v>
      </c>
      <c r="N6" s="63">
        <v>2</v>
      </c>
      <c r="O6" s="63">
        <v>1</v>
      </c>
      <c r="P6" s="25" t="s">
        <v>15</v>
      </c>
      <c r="Q6" s="3" t="s">
        <v>52</v>
      </c>
      <c r="R6" s="4" t="s">
        <v>22</v>
      </c>
      <c r="S6" s="4" t="s">
        <v>28</v>
      </c>
      <c r="T6" s="4" t="s">
        <v>45</v>
      </c>
      <c r="U6" t="str">
        <f t="shared" si="1"/>
        <v>match</v>
      </c>
      <c r="V6" t="str">
        <f t="shared" si="0"/>
        <v>NO MATCH</v>
      </c>
      <c r="W6" t="str">
        <f t="shared" si="0"/>
        <v>match</v>
      </c>
      <c r="X6" t="str">
        <f t="shared" si="0"/>
        <v>match</v>
      </c>
      <c r="Y6" t="str">
        <f t="shared" si="0"/>
        <v>match</v>
      </c>
      <c r="Z6" t="str">
        <f t="shared" si="0"/>
        <v>NO MATCH</v>
      </c>
      <c r="AA6" t="str">
        <f t="shared" si="0"/>
        <v>match</v>
      </c>
      <c r="AB6" t="str">
        <f t="shared" si="0"/>
        <v>match</v>
      </c>
      <c r="AC6" t="str">
        <f t="shared" si="0"/>
        <v>match</v>
      </c>
      <c r="AD6" t="str">
        <f t="shared" si="0"/>
        <v>match</v>
      </c>
      <c r="AE6" t="str">
        <f t="shared" si="0"/>
        <v>match</v>
      </c>
      <c r="AF6" t="str">
        <f t="shared" si="0"/>
        <v>match</v>
      </c>
      <c r="AG6" t="str">
        <f t="shared" si="0"/>
        <v>match</v>
      </c>
      <c r="AH6" t="str">
        <f t="shared" si="0"/>
        <v>match</v>
      </c>
      <c r="AI6" t="str">
        <f t="shared" si="0"/>
        <v>match</v>
      </c>
      <c r="AJ6" t="str">
        <f t="shared" si="0"/>
        <v>match</v>
      </c>
      <c r="AK6" t="str">
        <f t="shared" si="0"/>
        <v>match</v>
      </c>
      <c r="AL6" t="str">
        <f t="shared" si="0"/>
        <v>match</v>
      </c>
      <c r="AM6" t="str">
        <f t="shared" si="0"/>
        <v>match</v>
      </c>
    </row>
    <row r="7" spans="1:39" ht="16">
      <c r="A7">
        <v>6</v>
      </c>
      <c r="B7" s="6">
        <v>42810</v>
      </c>
      <c r="C7" s="30" t="s">
        <v>320</v>
      </c>
      <c r="D7" s="27" t="s">
        <v>79</v>
      </c>
      <c r="E7" s="91"/>
      <c r="F7" s="7" t="s">
        <v>66</v>
      </c>
      <c r="G7" s="24" t="s">
        <v>1594</v>
      </c>
      <c r="H7" s="43" t="s">
        <v>322</v>
      </c>
      <c r="I7" s="25" t="s">
        <v>323</v>
      </c>
      <c r="J7" s="25" t="s">
        <v>324</v>
      </c>
      <c r="K7" s="25" t="s">
        <v>325</v>
      </c>
      <c r="L7" s="26" t="s">
        <v>79</v>
      </c>
      <c r="M7" s="65">
        <v>2017</v>
      </c>
      <c r="N7" s="63">
        <v>3</v>
      </c>
      <c r="O7" s="63">
        <v>2</v>
      </c>
      <c r="P7" s="25" t="s">
        <v>12</v>
      </c>
      <c r="Q7" s="3" t="s">
        <v>56</v>
      </c>
      <c r="R7" s="4" t="s">
        <v>18</v>
      </c>
      <c r="S7" s="4" t="s">
        <v>27</v>
      </c>
      <c r="T7" s="4" t="s">
        <v>45</v>
      </c>
      <c r="U7" t="str">
        <f t="shared" si="1"/>
        <v>match</v>
      </c>
      <c r="V7" t="str">
        <f t="shared" si="0"/>
        <v>match</v>
      </c>
      <c r="W7" t="str">
        <f t="shared" si="0"/>
        <v>match</v>
      </c>
      <c r="X7" t="str">
        <f t="shared" si="0"/>
        <v>match</v>
      </c>
      <c r="Y7" t="str">
        <f t="shared" si="0"/>
        <v>match</v>
      </c>
      <c r="Z7" t="str">
        <f t="shared" si="0"/>
        <v>match</v>
      </c>
      <c r="AA7" t="str">
        <f t="shared" si="0"/>
        <v>match</v>
      </c>
      <c r="AB7" t="str">
        <f t="shared" si="0"/>
        <v>match</v>
      </c>
      <c r="AC7" t="str">
        <f t="shared" si="0"/>
        <v>match</v>
      </c>
      <c r="AD7" t="str">
        <f t="shared" si="0"/>
        <v>match</v>
      </c>
      <c r="AE7" t="str">
        <f t="shared" si="0"/>
        <v>match</v>
      </c>
      <c r="AF7" t="str">
        <f t="shared" si="0"/>
        <v>match</v>
      </c>
      <c r="AG7" t="str">
        <f t="shared" si="0"/>
        <v>match</v>
      </c>
      <c r="AH7" t="str">
        <f t="shared" si="0"/>
        <v>match</v>
      </c>
      <c r="AI7" t="str">
        <f t="shared" si="0"/>
        <v>match</v>
      </c>
      <c r="AJ7" t="str">
        <f t="shared" si="0"/>
        <v>match</v>
      </c>
      <c r="AK7" t="str">
        <f t="shared" si="0"/>
        <v>match</v>
      </c>
      <c r="AL7" t="str">
        <f t="shared" si="0"/>
        <v>match</v>
      </c>
      <c r="AM7" t="str">
        <f t="shared" si="0"/>
        <v>match</v>
      </c>
    </row>
    <row r="8" spans="1:39" ht="16">
      <c r="A8">
        <v>7</v>
      </c>
      <c r="B8" s="1">
        <v>43741</v>
      </c>
      <c r="C8" s="30" t="s">
        <v>683</v>
      </c>
      <c r="D8" s="27" t="s">
        <v>72</v>
      </c>
      <c r="E8" s="91" t="s">
        <v>292</v>
      </c>
      <c r="F8" s="2" t="s">
        <v>66</v>
      </c>
      <c r="G8" s="24" t="s">
        <v>684</v>
      </c>
      <c r="H8" s="43" t="s">
        <v>685</v>
      </c>
      <c r="I8" s="25" t="s">
        <v>83</v>
      </c>
      <c r="J8" s="25" t="s">
        <v>313</v>
      </c>
      <c r="K8" s="25" t="s">
        <v>686</v>
      </c>
      <c r="L8" s="26" t="s">
        <v>79</v>
      </c>
      <c r="M8" s="65">
        <v>2019</v>
      </c>
      <c r="N8" s="63">
        <v>2</v>
      </c>
      <c r="O8" s="63">
        <v>0</v>
      </c>
      <c r="P8" s="25" t="s">
        <v>15</v>
      </c>
      <c r="Q8" s="3" t="s">
        <v>47</v>
      </c>
      <c r="R8" s="4" t="s">
        <v>22</v>
      </c>
      <c r="S8" s="4" t="s">
        <v>1595</v>
      </c>
      <c r="T8" s="4" t="s">
        <v>45</v>
      </c>
      <c r="U8" t="str">
        <f t="shared" si="1"/>
        <v>match</v>
      </c>
      <c r="V8" t="str">
        <f t="shared" si="0"/>
        <v>match</v>
      </c>
      <c r="W8" t="str">
        <f t="shared" si="0"/>
        <v>match</v>
      </c>
      <c r="X8" t="str">
        <f t="shared" si="0"/>
        <v>match</v>
      </c>
      <c r="Y8" t="str">
        <f t="shared" si="0"/>
        <v>match</v>
      </c>
      <c r="Z8" t="str">
        <f t="shared" si="0"/>
        <v>match</v>
      </c>
      <c r="AA8" t="str">
        <f t="shared" si="0"/>
        <v>match</v>
      </c>
      <c r="AB8" t="str">
        <f t="shared" si="0"/>
        <v>match</v>
      </c>
      <c r="AC8" t="str">
        <f t="shared" si="0"/>
        <v>match</v>
      </c>
      <c r="AD8" t="str">
        <f t="shared" si="0"/>
        <v>match</v>
      </c>
      <c r="AE8" t="str">
        <f t="shared" si="0"/>
        <v>match</v>
      </c>
      <c r="AF8" t="str">
        <f t="shared" si="0"/>
        <v>match</v>
      </c>
      <c r="AG8" t="str">
        <f t="shared" si="0"/>
        <v>match</v>
      </c>
      <c r="AH8" t="str">
        <f t="shared" si="0"/>
        <v>match</v>
      </c>
      <c r="AI8" t="str">
        <f t="shared" si="0"/>
        <v>match</v>
      </c>
      <c r="AJ8" t="str">
        <f t="shared" si="0"/>
        <v>match</v>
      </c>
      <c r="AK8" t="str">
        <f t="shared" si="0"/>
        <v>match</v>
      </c>
      <c r="AL8" t="str">
        <f t="shared" si="0"/>
        <v>match</v>
      </c>
      <c r="AM8" t="str">
        <f t="shared" si="0"/>
        <v>match</v>
      </c>
    </row>
    <row r="9" spans="1:39" ht="16">
      <c r="A9">
        <v>8</v>
      </c>
      <c r="B9" s="36">
        <v>42361</v>
      </c>
      <c r="C9" s="30" t="s">
        <v>256</v>
      </c>
      <c r="D9" s="4" t="s">
        <v>72</v>
      </c>
      <c r="E9" s="91" t="s">
        <v>771</v>
      </c>
      <c r="F9" s="42" t="s">
        <v>66</v>
      </c>
      <c r="G9" s="38" t="s">
        <v>1596</v>
      </c>
      <c r="H9" s="68" t="s">
        <v>258</v>
      </c>
      <c r="I9" s="4" t="s">
        <v>69</v>
      </c>
      <c r="J9" s="4" t="s">
        <v>69</v>
      </c>
      <c r="K9" s="4" t="s">
        <v>259</v>
      </c>
      <c r="L9" s="4" t="s">
        <v>260</v>
      </c>
      <c r="M9" s="75">
        <v>2015</v>
      </c>
      <c r="N9" s="77">
        <v>4</v>
      </c>
      <c r="O9" s="77">
        <v>5</v>
      </c>
      <c r="P9" s="25" t="s">
        <v>1597</v>
      </c>
      <c r="Q9" s="4" t="s">
        <v>1598</v>
      </c>
      <c r="R9" s="4" t="s">
        <v>21</v>
      </c>
      <c r="S9" s="4" t="s">
        <v>1599</v>
      </c>
      <c r="T9" s="4" t="s">
        <v>45</v>
      </c>
      <c r="U9" t="str">
        <f t="shared" si="1"/>
        <v>match</v>
      </c>
      <c r="V9" t="str">
        <f t="shared" si="0"/>
        <v>NO MATCH</v>
      </c>
      <c r="W9" t="str">
        <f t="shared" si="0"/>
        <v>match</v>
      </c>
      <c r="X9" t="str">
        <f t="shared" si="0"/>
        <v>match</v>
      </c>
      <c r="Y9" t="str">
        <f t="shared" si="0"/>
        <v>match</v>
      </c>
      <c r="Z9" t="str">
        <f t="shared" si="0"/>
        <v>NO MATCH</v>
      </c>
      <c r="AA9" t="str">
        <f t="shared" si="0"/>
        <v>match</v>
      </c>
      <c r="AB9" t="str">
        <f t="shared" si="0"/>
        <v>match</v>
      </c>
      <c r="AC9" t="str">
        <f t="shared" si="0"/>
        <v>match</v>
      </c>
      <c r="AD9" t="str">
        <f t="shared" si="0"/>
        <v>match</v>
      </c>
      <c r="AE9" t="str">
        <f t="shared" si="0"/>
        <v>match</v>
      </c>
      <c r="AF9" t="str">
        <f t="shared" si="0"/>
        <v>match</v>
      </c>
      <c r="AG9" t="str">
        <f t="shared" si="0"/>
        <v>match</v>
      </c>
      <c r="AH9" t="str">
        <f t="shared" si="0"/>
        <v>match</v>
      </c>
      <c r="AI9" t="str">
        <f t="shared" si="0"/>
        <v>match</v>
      </c>
      <c r="AJ9" t="str">
        <f t="shared" si="0"/>
        <v>match</v>
      </c>
      <c r="AK9" t="str">
        <f t="shared" si="0"/>
        <v>match</v>
      </c>
      <c r="AL9" t="str">
        <f t="shared" si="0"/>
        <v>match</v>
      </c>
      <c r="AM9" t="str">
        <f t="shared" si="0"/>
        <v>match</v>
      </c>
    </row>
    <row r="10" spans="1:39" ht="16">
      <c r="A10">
        <v>9</v>
      </c>
      <c r="B10" s="6">
        <v>43685</v>
      </c>
      <c r="C10" s="30" t="s">
        <v>1600</v>
      </c>
      <c r="D10" s="27" t="s">
        <v>45</v>
      </c>
      <c r="E10" s="91"/>
      <c r="F10" s="7" t="s">
        <v>112</v>
      </c>
      <c r="G10" s="24" t="s">
        <v>662</v>
      </c>
      <c r="H10" s="69" t="s">
        <v>663</v>
      </c>
      <c r="I10" s="25" t="s">
        <v>664</v>
      </c>
      <c r="J10" s="25" t="s">
        <v>665</v>
      </c>
      <c r="K10" s="25" t="s">
        <v>666</v>
      </c>
      <c r="L10" s="26" t="s">
        <v>45</v>
      </c>
      <c r="M10" s="65">
        <v>2019</v>
      </c>
      <c r="N10" s="63">
        <v>3</v>
      </c>
      <c r="O10" s="63">
        <v>4</v>
      </c>
      <c r="P10" s="25" t="s">
        <v>13</v>
      </c>
      <c r="Q10" s="3" t="s">
        <v>1601</v>
      </c>
      <c r="R10" s="4" t="s">
        <v>24</v>
      </c>
      <c r="S10" s="4" t="s">
        <v>36</v>
      </c>
      <c r="T10" s="4" t="s">
        <v>44</v>
      </c>
      <c r="U10" t="str">
        <f t="shared" si="1"/>
        <v>match</v>
      </c>
      <c r="V10" t="str">
        <f t="shared" si="0"/>
        <v>match</v>
      </c>
      <c r="W10" t="str">
        <f t="shared" si="0"/>
        <v>match</v>
      </c>
      <c r="X10" t="str">
        <f t="shared" si="0"/>
        <v>match</v>
      </c>
      <c r="Y10" t="str">
        <f t="shared" si="0"/>
        <v>match</v>
      </c>
      <c r="Z10" t="str">
        <f t="shared" si="0"/>
        <v>match</v>
      </c>
      <c r="AA10" t="str">
        <f t="shared" si="0"/>
        <v>match</v>
      </c>
      <c r="AB10" t="str">
        <f t="shared" si="0"/>
        <v>match</v>
      </c>
      <c r="AC10" t="str">
        <f t="shared" si="0"/>
        <v>match</v>
      </c>
      <c r="AD10" t="str">
        <f t="shared" si="0"/>
        <v>match</v>
      </c>
      <c r="AE10" t="str">
        <f t="shared" si="0"/>
        <v>match</v>
      </c>
      <c r="AF10" t="str">
        <f t="shared" si="0"/>
        <v>match</v>
      </c>
      <c r="AG10" t="str">
        <f t="shared" si="0"/>
        <v>match</v>
      </c>
      <c r="AH10" t="str">
        <f t="shared" si="0"/>
        <v>match</v>
      </c>
      <c r="AI10" t="str">
        <f t="shared" si="0"/>
        <v>match</v>
      </c>
      <c r="AJ10" t="str">
        <f t="shared" si="0"/>
        <v>match</v>
      </c>
      <c r="AK10" t="str">
        <f t="shared" si="0"/>
        <v>match</v>
      </c>
      <c r="AL10" t="str">
        <f t="shared" si="0"/>
        <v>match</v>
      </c>
      <c r="AM10" t="str">
        <f t="shared" si="0"/>
        <v>match</v>
      </c>
    </row>
    <row r="11" spans="1:39" ht="16">
      <c r="A11">
        <v>10</v>
      </c>
      <c r="B11" s="1">
        <v>43726</v>
      </c>
      <c r="C11" s="30" t="s">
        <v>677</v>
      </c>
      <c r="D11" s="27" t="s">
        <v>292</v>
      </c>
      <c r="E11" s="91"/>
      <c r="F11" s="2" t="s">
        <v>66</v>
      </c>
      <c r="G11" s="24" t="s">
        <v>678</v>
      </c>
      <c r="H11" s="43" t="s">
        <v>1602</v>
      </c>
      <c r="I11" s="25" t="s">
        <v>79</v>
      </c>
      <c r="J11" s="25" t="s">
        <v>680</v>
      </c>
      <c r="K11" s="25" t="s">
        <v>681</v>
      </c>
      <c r="L11" s="26" t="s">
        <v>682</v>
      </c>
      <c r="M11" s="65">
        <v>2019</v>
      </c>
      <c r="N11" s="63">
        <v>3</v>
      </c>
      <c r="O11" s="63">
        <v>3</v>
      </c>
      <c r="P11" s="25" t="s">
        <v>16</v>
      </c>
      <c r="Q11" s="3" t="s">
        <v>1525</v>
      </c>
      <c r="R11" s="4" t="s">
        <v>24</v>
      </c>
      <c r="S11" s="4" t="s">
        <v>37</v>
      </c>
      <c r="T11" s="4" t="s">
        <v>45</v>
      </c>
      <c r="U11" t="str">
        <f t="shared" si="1"/>
        <v>match</v>
      </c>
      <c r="V11" t="str">
        <f t="shared" si="0"/>
        <v>match</v>
      </c>
      <c r="W11" t="str">
        <f t="shared" si="0"/>
        <v>match</v>
      </c>
      <c r="X11" t="str">
        <f t="shared" si="0"/>
        <v>match</v>
      </c>
      <c r="Y11" t="str">
        <f t="shared" si="0"/>
        <v>match</v>
      </c>
      <c r="Z11" t="str">
        <f t="shared" si="0"/>
        <v>NO MATCH</v>
      </c>
      <c r="AA11" t="str">
        <f t="shared" si="0"/>
        <v>match</v>
      </c>
      <c r="AB11" t="str">
        <f t="shared" si="0"/>
        <v>match</v>
      </c>
      <c r="AC11" t="str">
        <f t="shared" si="0"/>
        <v>match</v>
      </c>
      <c r="AD11" t="str">
        <f t="shared" si="0"/>
        <v>match</v>
      </c>
      <c r="AE11" t="str">
        <f t="shared" si="0"/>
        <v>match</v>
      </c>
      <c r="AF11" t="str">
        <f t="shared" si="0"/>
        <v>match</v>
      </c>
      <c r="AG11" t="str">
        <f t="shared" si="0"/>
        <v>match</v>
      </c>
      <c r="AH11" t="str">
        <f t="shared" si="0"/>
        <v>match</v>
      </c>
      <c r="AI11" t="str">
        <f t="shared" si="0"/>
        <v>match</v>
      </c>
      <c r="AJ11" t="str">
        <f t="shared" si="0"/>
        <v>match</v>
      </c>
      <c r="AK11" t="str">
        <f t="shared" si="0"/>
        <v>match</v>
      </c>
      <c r="AL11" t="str">
        <f t="shared" si="0"/>
        <v>match</v>
      </c>
      <c r="AM11" t="str">
        <f t="shared" si="0"/>
        <v>match</v>
      </c>
    </row>
    <row r="12" spans="1:39" ht="16">
      <c r="A12">
        <v>11</v>
      </c>
      <c r="B12" s="1">
        <v>43048</v>
      </c>
      <c r="C12" s="30" t="s">
        <v>390</v>
      </c>
      <c r="D12" s="27" t="s">
        <v>86</v>
      </c>
      <c r="E12" s="91"/>
      <c r="F12" s="2" t="s">
        <v>66</v>
      </c>
      <c r="G12" s="24" t="s">
        <v>391</v>
      </c>
      <c r="H12" s="43" t="s">
        <v>392</v>
      </c>
      <c r="I12" s="25" t="s">
        <v>83</v>
      </c>
      <c r="J12" s="25" t="s">
        <v>313</v>
      </c>
      <c r="K12" s="25" t="s">
        <v>85</v>
      </c>
      <c r="L12" s="26" t="s">
        <v>79</v>
      </c>
      <c r="M12" s="65">
        <v>2017</v>
      </c>
      <c r="N12" s="63">
        <v>2</v>
      </c>
      <c r="O12" s="63">
        <v>1</v>
      </c>
      <c r="P12" s="25" t="s">
        <v>15</v>
      </c>
      <c r="Q12" s="3" t="s">
        <v>1603</v>
      </c>
      <c r="R12" s="4" t="s">
        <v>22</v>
      </c>
      <c r="S12" s="4" t="s">
        <v>28</v>
      </c>
      <c r="T12" s="4" t="s">
        <v>45</v>
      </c>
      <c r="U12" t="str">
        <f t="shared" si="1"/>
        <v>match</v>
      </c>
      <c r="V12" t="str">
        <f t="shared" si="0"/>
        <v>match</v>
      </c>
      <c r="W12" t="str">
        <f t="shared" si="0"/>
        <v>match</v>
      </c>
      <c r="X12" t="str">
        <f t="shared" si="0"/>
        <v>match</v>
      </c>
      <c r="Y12" t="str">
        <f t="shared" si="0"/>
        <v>match</v>
      </c>
      <c r="Z12" t="str">
        <f t="shared" si="0"/>
        <v>match</v>
      </c>
      <c r="AA12" t="str">
        <f t="shared" si="0"/>
        <v>match</v>
      </c>
      <c r="AB12" t="str">
        <f t="shared" si="0"/>
        <v>match</v>
      </c>
      <c r="AC12" t="str">
        <f t="shared" si="0"/>
        <v>match</v>
      </c>
      <c r="AD12" t="str">
        <f t="shared" si="0"/>
        <v>match</v>
      </c>
      <c r="AE12" t="str">
        <f t="shared" si="0"/>
        <v>match</v>
      </c>
      <c r="AF12" t="str">
        <f t="shared" si="0"/>
        <v>match</v>
      </c>
      <c r="AG12" t="str">
        <f t="shared" si="0"/>
        <v>match</v>
      </c>
      <c r="AH12" t="str">
        <f t="shared" si="0"/>
        <v>match</v>
      </c>
      <c r="AI12" t="str">
        <f t="shared" si="0"/>
        <v>match</v>
      </c>
      <c r="AJ12" t="str">
        <f t="shared" si="0"/>
        <v>match</v>
      </c>
      <c r="AK12" t="str">
        <f t="shared" si="0"/>
        <v>match</v>
      </c>
      <c r="AL12" t="str">
        <f t="shared" si="0"/>
        <v>match</v>
      </c>
      <c r="AM12" t="str">
        <f t="shared" si="0"/>
        <v>match</v>
      </c>
    </row>
    <row r="13" spans="1:39" ht="16">
      <c r="A13">
        <v>12</v>
      </c>
      <c r="B13" s="1">
        <v>41684</v>
      </c>
      <c r="C13" s="30" t="s">
        <v>1604</v>
      </c>
      <c r="D13" s="27" t="s">
        <v>45</v>
      </c>
      <c r="E13" s="91"/>
      <c r="F13" s="2" t="s">
        <v>112</v>
      </c>
      <c r="G13" s="24" t="s">
        <v>1605</v>
      </c>
      <c r="H13" s="43" t="s">
        <v>183</v>
      </c>
      <c r="I13" s="25" t="s">
        <v>184</v>
      </c>
      <c r="J13" s="25" t="s">
        <v>185</v>
      </c>
      <c r="K13" s="25" t="s">
        <v>185</v>
      </c>
      <c r="L13" s="26" t="s">
        <v>45</v>
      </c>
      <c r="M13" s="65">
        <v>2014</v>
      </c>
      <c r="N13" s="63">
        <v>3</v>
      </c>
      <c r="O13" s="63">
        <v>4</v>
      </c>
      <c r="P13" s="25" t="s">
        <v>13</v>
      </c>
      <c r="Q13" s="3" t="s">
        <v>1549</v>
      </c>
      <c r="R13" s="4" t="s">
        <v>18</v>
      </c>
      <c r="S13" s="4" t="s">
        <v>1606</v>
      </c>
      <c r="T13" s="4" t="s">
        <v>1607</v>
      </c>
      <c r="U13" t="str">
        <f t="shared" si="1"/>
        <v>match</v>
      </c>
      <c r="V13" t="str">
        <f t="shared" si="0"/>
        <v>match</v>
      </c>
      <c r="W13" t="str">
        <f t="shared" si="0"/>
        <v>match</v>
      </c>
      <c r="X13" t="str">
        <f t="shared" si="0"/>
        <v>match</v>
      </c>
      <c r="Y13" t="str">
        <f t="shared" si="0"/>
        <v>match</v>
      </c>
      <c r="Z13" t="str">
        <f t="shared" si="0"/>
        <v>match</v>
      </c>
      <c r="AA13" t="str">
        <f t="shared" si="0"/>
        <v>match</v>
      </c>
      <c r="AB13" t="str">
        <f t="shared" si="0"/>
        <v>match</v>
      </c>
      <c r="AC13" t="str">
        <f t="shared" si="0"/>
        <v>match</v>
      </c>
      <c r="AD13" t="str">
        <f t="shared" si="0"/>
        <v>match</v>
      </c>
      <c r="AE13" t="str">
        <f t="shared" si="0"/>
        <v>match</v>
      </c>
      <c r="AF13" t="str">
        <f t="shared" si="0"/>
        <v>match</v>
      </c>
      <c r="AG13" t="str">
        <f t="shared" si="0"/>
        <v>match</v>
      </c>
      <c r="AH13" t="str">
        <f t="shared" si="0"/>
        <v>match</v>
      </c>
      <c r="AI13" t="str">
        <f t="shared" si="0"/>
        <v>match</v>
      </c>
      <c r="AJ13" t="str">
        <f t="shared" si="0"/>
        <v>match</v>
      </c>
      <c r="AK13" t="str">
        <f t="shared" si="0"/>
        <v>match</v>
      </c>
      <c r="AL13" t="str">
        <f t="shared" si="0"/>
        <v>match</v>
      </c>
      <c r="AM13" t="str">
        <f t="shared" si="0"/>
        <v>match</v>
      </c>
    </row>
    <row r="14" spans="1:39" ht="16">
      <c r="A14">
        <v>13</v>
      </c>
      <c r="B14" s="55">
        <v>43836</v>
      </c>
      <c r="C14" s="30" t="s">
        <v>729</v>
      </c>
      <c r="D14" s="27" t="s">
        <v>72</v>
      </c>
      <c r="E14" s="91" t="s">
        <v>292</v>
      </c>
      <c r="F14" s="7" t="s">
        <v>66</v>
      </c>
      <c r="G14" s="56" t="s">
        <v>730</v>
      </c>
      <c r="H14" s="43" t="s">
        <v>731</v>
      </c>
      <c r="I14" s="25" t="s">
        <v>83</v>
      </c>
      <c r="J14" s="25" t="s">
        <v>313</v>
      </c>
      <c r="K14" s="25" t="s">
        <v>85</v>
      </c>
      <c r="L14" s="26" t="s">
        <v>732</v>
      </c>
      <c r="M14" s="65">
        <v>2020</v>
      </c>
      <c r="N14" s="63">
        <v>2</v>
      </c>
      <c r="O14" s="63">
        <v>1</v>
      </c>
      <c r="P14" s="25" t="s">
        <v>15</v>
      </c>
      <c r="Q14" s="3" t="s">
        <v>1608</v>
      </c>
      <c r="R14" s="4" t="s">
        <v>22</v>
      </c>
      <c r="S14" s="4" t="s">
        <v>28</v>
      </c>
      <c r="T14" s="4" t="s">
        <v>45</v>
      </c>
      <c r="U14" t="str">
        <f t="shared" si="1"/>
        <v>match</v>
      </c>
      <c r="V14" t="str">
        <f t="shared" si="0"/>
        <v>match</v>
      </c>
      <c r="W14" t="str">
        <f t="shared" si="0"/>
        <v>match</v>
      </c>
      <c r="X14" t="str">
        <f t="shared" si="0"/>
        <v>match</v>
      </c>
      <c r="Y14" t="str">
        <f t="shared" si="0"/>
        <v>match</v>
      </c>
      <c r="Z14" t="str">
        <f t="shared" si="0"/>
        <v>match</v>
      </c>
      <c r="AA14" t="str">
        <f t="shared" si="0"/>
        <v>NO MATCH</v>
      </c>
      <c r="AB14" t="str">
        <f t="shared" si="0"/>
        <v>match</v>
      </c>
      <c r="AC14" t="str">
        <f t="shared" si="0"/>
        <v>match</v>
      </c>
      <c r="AD14" t="str">
        <f t="shared" si="0"/>
        <v>match</v>
      </c>
      <c r="AE14" t="str">
        <f t="shared" si="0"/>
        <v>NO MATCH</v>
      </c>
      <c r="AF14" t="str">
        <f t="shared" si="0"/>
        <v>match</v>
      </c>
      <c r="AG14" t="str">
        <f t="shared" si="0"/>
        <v>match</v>
      </c>
      <c r="AH14" t="str">
        <f t="shared" si="0"/>
        <v>match</v>
      </c>
      <c r="AI14" t="str">
        <f t="shared" si="0"/>
        <v>match</v>
      </c>
      <c r="AJ14" t="str">
        <f t="shared" si="0"/>
        <v>match</v>
      </c>
      <c r="AK14" t="str">
        <f t="shared" si="0"/>
        <v>match</v>
      </c>
      <c r="AL14" t="str">
        <f t="shared" si="0"/>
        <v>match</v>
      </c>
      <c r="AM14" t="str">
        <f t="shared" si="0"/>
        <v>match</v>
      </c>
    </row>
    <row r="15" spans="1:39" ht="16">
      <c r="A15">
        <v>14</v>
      </c>
      <c r="B15" s="1">
        <v>42999</v>
      </c>
      <c r="C15" s="30" t="s">
        <v>381</v>
      </c>
      <c r="D15" s="27" t="s">
        <v>72</v>
      </c>
      <c r="E15" s="91" t="s">
        <v>372</v>
      </c>
      <c r="F15" s="2" t="s">
        <v>66</v>
      </c>
      <c r="G15" s="24" t="s">
        <v>382</v>
      </c>
      <c r="H15" s="43" t="s">
        <v>383</v>
      </c>
      <c r="I15" s="25" t="s">
        <v>381</v>
      </c>
      <c r="J15" s="25" t="s">
        <v>384</v>
      </c>
      <c r="K15" s="25" t="s">
        <v>385</v>
      </c>
      <c r="L15" s="26" t="s">
        <v>386</v>
      </c>
      <c r="M15" s="65">
        <v>2017</v>
      </c>
      <c r="N15" s="63">
        <v>3</v>
      </c>
      <c r="O15" s="63">
        <v>2</v>
      </c>
      <c r="P15" s="25" t="s">
        <v>12</v>
      </c>
      <c r="Q15" s="3" t="s">
        <v>1609</v>
      </c>
      <c r="R15" s="4" t="s">
        <v>1610</v>
      </c>
      <c r="S15" s="4" t="s">
        <v>27</v>
      </c>
      <c r="T15" s="4" t="s">
        <v>45</v>
      </c>
      <c r="U15" t="str">
        <f t="shared" si="1"/>
        <v>match</v>
      </c>
      <c r="V15" t="str">
        <f t="shared" si="0"/>
        <v>match</v>
      </c>
      <c r="W15" t="str">
        <f t="shared" si="0"/>
        <v>match</v>
      </c>
      <c r="X15" t="str">
        <f t="shared" si="0"/>
        <v>match</v>
      </c>
      <c r="Y15" t="str">
        <f t="shared" si="0"/>
        <v>match</v>
      </c>
      <c r="Z15" t="str">
        <f t="shared" si="0"/>
        <v>NO MATCH</v>
      </c>
      <c r="AA15" t="str">
        <f t="shared" si="0"/>
        <v>match</v>
      </c>
      <c r="AB15" t="str">
        <f t="shared" si="0"/>
        <v>match</v>
      </c>
      <c r="AC15" t="str">
        <f t="shared" si="0"/>
        <v>match</v>
      </c>
      <c r="AD15" t="str">
        <f t="shared" si="0"/>
        <v>match</v>
      </c>
      <c r="AE15" t="str">
        <f t="shared" si="0"/>
        <v>match</v>
      </c>
      <c r="AF15" t="str">
        <f t="shared" si="0"/>
        <v>match</v>
      </c>
      <c r="AG15" t="str">
        <f t="shared" si="0"/>
        <v>match</v>
      </c>
      <c r="AH15" t="str">
        <f t="shared" si="0"/>
        <v>match</v>
      </c>
      <c r="AI15" t="str">
        <f t="shared" si="0"/>
        <v>match</v>
      </c>
      <c r="AJ15" t="str">
        <f t="shared" si="0"/>
        <v>match</v>
      </c>
      <c r="AK15" t="str">
        <f t="shared" si="0"/>
        <v>match</v>
      </c>
      <c r="AL15" t="str">
        <f t="shared" si="0"/>
        <v>match</v>
      </c>
      <c r="AM15" t="str">
        <f t="shared" si="0"/>
        <v>match</v>
      </c>
    </row>
    <row r="16" spans="1:39" ht="16">
      <c r="A16">
        <v>15</v>
      </c>
      <c r="B16" s="55">
        <v>43999</v>
      </c>
      <c r="C16" s="30" t="s">
        <v>803</v>
      </c>
      <c r="D16" s="27" t="s">
        <v>79</v>
      </c>
      <c r="E16" s="91"/>
      <c r="F16" s="7" t="s">
        <v>66</v>
      </c>
      <c r="G16" s="56" t="s">
        <v>804</v>
      </c>
      <c r="H16" s="57" t="s">
        <v>805</v>
      </c>
      <c r="I16" s="25" t="s">
        <v>83</v>
      </c>
      <c r="J16" s="25" t="s">
        <v>565</v>
      </c>
      <c r="K16" s="25" t="s">
        <v>566</v>
      </c>
      <c r="L16" s="26" t="s">
        <v>79</v>
      </c>
      <c r="M16" s="63">
        <v>2020</v>
      </c>
      <c r="N16" s="63">
        <v>2</v>
      </c>
      <c r="O16" s="63">
        <v>2</v>
      </c>
      <c r="P16" s="25" t="s">
        <v>15</v>
      </c>
      <c r="Q16" s="3" t="s">
        <v>47</v>
      </c>
      <c r="R16" s="4" t="s">
        <v>22</v>
      </c>
      <c r="S16" s="4" t="s">
        <v>28</v>
      </c>
      <c r="T16" s="4" t="s">
        <v>45</v>
      </c>
      <c r="U16" t="str">
        <f t="shared" si="1"/>
        <v>match</v>
      </c>
      <c r="V16" t="str">
        <f t="shared" si="0"/>
        <v>NO MATCH</v>
      </c>
      <c r="W16" t="str">
        <f t="shared" si="0"/>
        <v>match</v>
      </c>
      <c r="X16" t="str">
        <f t="shared" si="0"/>
        <v>match</v>
      </c>
      <c r="Y16" t="str">
        <f t="shared" ref="Y16:AM31" si="2">IF(EXACT(F16, F129), "match", "NO MATCH")</f>
        <v>match</v>
      </c>
      <c r="Z16" t="str">
        <f t="shared" si="2"/>
        <v>NO MATCH</v>
      </c>
      <c r="AA16" t="str">
        <f t="shared" si="2"/>
        <v>match</v>
      </c>
      <c r="AB16" t="str">
        <f t="shared" si="2"/>
        <v>match</v>
      </c>
      <c r="AC16" t="str">
        <f t="shared" si="2"/>
        <v>match</v>
      </c>
      <c r="AD16" t="str">
        <f t="shared" si="2"/>
        <v>match</v>
      </c>
      <c r="AE16" t="str">
        <f t="shared" si="2"/>
        <v>NO MATCH</v>
      </c>
      <c r="AF16" t="str">
        <f t="shared" si="2"/>
        <v>match</v>
      </c>
      <c r="AG16" t="str">
        <f t="shared" si="2"/>
        <v>match</v>
      </c>
      <c r="AH16" t="str">
        <f t="shared" si="2"/>
        <v>NO MATCH</v>
      </c>
      <c r="AI16" t="str">
        <f t="shared" si="2"/>
        <v>match</v>
      </c>
      <c r="AJ16" t="str">
        <f t="shared" si="2"/>
        <v>match</v>
      </c>
      <c r="AK16" t="str">
        <f t="shared" si="2"/>
        <v>match</v>
      </c>
      <c r="AL16" t="str">
        <f t="shared" si="2"/>
        <v>match</v>
      </c>
      <c r="AM16" t="str">
        <f t="shared" si="2"/>
        <v>match</v>
      </c>
    </row>
    <row r="17" spans="1:39" ht="16">
      <c r="A17">
        <v>16</v>
      </c>
      <c r="B17" s="1">
        <v>43396</v>
      </c>
      <c r="C17" s="30" t="s">
        <v>530</v>
      </c>
      <c r="D17" s="27" t="s">
        <v>79</v>
      </c>
      <c r="E17" s="91"/>
      <c r="F17" s="8" t="s">
        <v>66</v>
      </c>
      <c r="G17" s="24" t="s">
        <v>531</v>
      </c>
      <c r="H17" s="64" t="s">
        <v>527</v>
      </c>
      <c r="I17" s="25" t="s">
        <v>532</v>
      </c>
      <c r="J17" s="25" t="s">
        <v>380</v>
      </c>
      <c r="K17" s="25" t="s">
        <v>290</v>
      </c>
      <c r="L17" s="26" t="s">
        <v>79</v>
      </c>
      <c r="M17" s="65">
        <v>2018</v>
      </c>
      <c r="N17" s="63">
        <v>2</v>
      </c>
      <c r="O17" s="63">
        <v>1</v>
      </c>
      <c r="P17" s="25" t="s">
        <v>1611</v>
      </c>
      <c r="Q17" s="3" t="s">
        <v>53</v>
      </c>
      <c r="R17" s="4" t="s">
        <v>22</v>
      </c>
      <c r="S17" s="4" t="s">
        <v>1573</v>
      </c>
      <c r="T17" s="4" t="s">
        <v>45</v>
      </c>
      <c r="U17" t="str">
        <f t="shared" si="1"/>
        <v>match</v>
      </c>
      <c r="V17" t="str">
        <f t="shared" si="1"/>
        <v>match</v>
      </c>
      <c r="W17" t="str">
        <f t="shared" si="1"/>
        <v>match</v>
      </c>
      <c r="X17" t="str">
        <f t="shared" si="1"/>
        <v>match</v>
      </c>
      <c r="Y17" t="str">
        <f t="shared" si="2"/>
        <v>match</v>
      </c>
      <c r="Z17" t="str">
        <f t="shared" si="2"/>
        <v>NO MATCH</v>
      </c>
      <c r="AA17" t="str">
        <f t="shared" si="2"/>
        <v>match</v>
      </c>
      <c r="AB17" t="str">
        <f t="shared" si="2"/>
        <v>match</v>
      </c>
      <c r="AC17" t="str">
        <f t="shared" si="2"/>
        <v>match</v>
      </c>
      <c r="AD17" t="str">
        <f t="shared" si="2"/>
        <v>match</v>
      </c>
      <c r="AE17" t="str">
        <f t="shared" si="2"/>
        <v>match</v>
      </c>
      <c r="AF17" t="str">
        <f t="shared" si="2"/>
        <v>match</v>
      </c>
      <c r="AG17" t="str">
        <f t="shared" si="2"/>
        <v>match</v>
      </c>
      <c r="AH17" t="str">
        <f t="shared" si="2"/>
        <v>match</v>
      </c>
      <c r="AI17" t="str">
        <f t="shared" si="2"/>
        <v>match</v>
      </c>
      <c r="AJ17" t="str">
        <f t="shared" si="2"/>
        <v>match</v>
      </c>
      <c r="AK17" t="str">
        <f t="shared" si="2"/>
        <v>match</v>
      </c>
      <c r="AL17" t="str">
        <f t="shared" si="2"/>
        <v>match</v>
      </c>
      <c r="AM17" t="str">
        <f t="shared" si="2"/>
        <v>match</v>
      </c>
    </row>
    <row r="18" spans="1:39" ht="16">
      <c r="A18">
        <v>17</v>
      </c>
      <c r="B18" s="6">
        <v>42358</v>
      </c>
      <c r="C18" s="30" t="s">
        <v>250</v>
      </c>
      <c r="D18" s="27" t="s">
        <v>72</v>
      </c>
      <c r="E18" s="91" t="s">
        <v>771</v>
      </c>
      <c r="F18" s="7" t="s">
        <v>66</v>
      </c>
      <c r="G18" s="24" t="s">
        <v>251</v>
      </c>
      <c r="H18" s="43" t="s">
        <v>252</v>
      </c>
      <c r="I18" s="25" t="s">
        <v>253</v>
      </c>
      <c r="J18" s="25" t="s">
        <v>122</v>
      </c>
      <c r="K18" s="25" t="s">
        <v>254</v>
      </c>
      <c r="L18" s="26" t="s">
        <v>255</v>
      </c>
      <c r="M18" s="65">
        <v>2015</v>
      </c>
      <c r="N18" s="63">
        <v>3</v>
      </c>
      <c r="O18" s="63">
        <v>2</v>
      </c>
      <c r="P18" s="25" t="s">
        <v>12</v>
      </c>
      <c r="Q18" s="3" t="s">
        <v>1525</v>
      </c>
      <c r="R18" s="4" t="s">
        <v>1527</v>
      </c>
      <c r="S18" s="4" t="s">
        <v>1612</v>
      </c>
      <c r="T18" s="4" t="s">
        <v>45</v>
      </c>
      <c r="U18" t="str">
        <f t="shared" si="1"/>
        <v>match</v>
      </c>
      <c r="V18" t="str">
        <f t="shared" si="1"/>
        <v>match</v>
      </c>
      <c r="W18" t="str">
        <f t="shared" si="1"/>
        <v>match</v>
      </c>
      <c r="X18" t="str">
        <f t="shared" si="1"/>
        <v>match</v>
      </c>
      <c r="Y18" t="str">
        <f t="shared" si="2"/>
        <v>match</v>
      </c>
      <c r="Z18" t="str">
        <f t="shared" si="2"/>
        <v>match</v>
      </c>
      <c r="AA18" t="str">
        <f t="shared" si="2"/>
        <v>match</v>
      </c>
      <c r="AB18" t="str">
        <f t="shared" si="2"/>
        <v>match</v>
      </c>
      <c r="AC18" t="str">
        <f t="shared" si="2"/>
        <v>match</v>
      </c>
      <c r="AD18" t="str">
        <f t="shared" si="2"/>
        <v>match</v>
      </c>
      <c r="AE18" t="str">
        <f t="shared" si="2"/>
        <v>match</v>
      </c>
      <c r="AF18" t="str">
        <f t="shared" si="2"/>
        <v>match</v>
      </c>
      <c r="AG18" t="str">
        <f t="shared" si="2"/>
        <v>match</v>
      </c>
      <c r="AH18" t="str">
        <f t="shared" si="2"/>
        <v>match</v>
      </c>
      <c r="AI18" t="str">
        <f t="shared" si="2"/>
        <v>match</v>
      </c>
      <c r="AJ18" t="str">
        <f t="shared" si="2"/>
        <v>match</v>
      </c>
      <c r="AK18" t="str">
        <f t="shared" si="2"/>
        <v>match</v>
      </c>
      <c r="AL18" t="str">
        <f t="shared" si="2"/>
        <v>match</v>
      </c>
      <c r="AM18" t="str">
        <f t="shared" si="2"/>
        <v>match</v>
      </c>
    </row>
    <row r="19" spans="1:39" ht="16">
      <c r="A19">
        <v>18</v>
      </c>
      <c r="B19" s="1">
        <v>40603</v>
      </c>
      <c r="C19" s="30" t="s">
        <v>1613</v>
      </c>
      <c r="D19" s="27" t="s">
        <v>86</v>
      </c>
      <c r="E19" s="91"/>
      <c r="F19" s="2" t="s">
        <v>66</v>
      </c>
      <c r="G19" s="24" t="s">
        <v>95</v>
      </c>
      <c r="H19" s="43" t="s">
        <v>96</v>
      </c>
      <c r="I19" s="25" t="s">
        <v>83</v>
      </c>
      <c r="J19" s="25" t="s">
        <v>97</v>
      </c>
      <c r="K19" s="25" t="s">
        <v>85</v>
      </c>
      <c r="L19" s="26" t="s">
        <v>79</v>
      </c>
      <c r="M19" s="65">
        <v>2011</v>
      </c>
      <c r="N19" s="63">
        <v>2</v>
      </c>
      <c r="O19" s="63">
        <v>1</v>
      </c>
      <c r="P19" s="25" t="s">
        <v>15</v>
      </c>
      <c r="Q19" s="3" t="s">
        <v>1525</v>
      </c>
      <c r="R19" s="4" t="s">
        <v>22</v>
      </c>
      <c r="S19" s="4" t="s">
        <v>1614</v>
      </c>
      <c r="T19" s="4" t="s">
        <v>45</v>
      </c>
      <c r="U19" t="str">
        <f t="shared" ref="U19:AJ34" si="3">IF(EXACT(B19, B132), "match", "NO MATCH")</f>
        <v>NO MATCH</v>
      </c>
      <c r="V19" t="str">
        <f t="shared" si="3"/>
        <v>match</v>
      </c>
      <c r="W19" t="str">
        <f t="shared" si="3"/>
        <v>match</v>
      </c>
      <c r="X19" t="str">
        <f t="shared" si="3"/>
        <v>match</v>
      </c>
      <c r="Y19" t="str">
        <f t="shared" si="2"/>
        <v>match</v>
      </c>
      <c r="Z19" t="str">
        <f t="shared" si="2"/>
        <v>NO MATCH</v>
      </c>
      <c r="AA19" t="str">
        <f t="shared" si="2"/>
        <v>match</v>
      </c>
      <c r="AB19" t="str">
        <f t="shared" si="2"/>
        <v>match</v>
      </c>
      <c r="AC19" t="str">
        <f t="shared" si="2"/>
        <v>match</v>
      </c>
      <c r="AD19" t="str">
        <f t="shared" si="2"/>
        <v>match</v>
      </c>
      <c r="AE19" t="str">
        <f t="shared" si="2"/>
        <v>match</v>
      </c>
      <c r="AF19" t="str">
        <f t="shared" si="2"/>
        <v>match</v>
      </c>
      <c r="AG19" t="str">
        <f t="shared" si="2"/>
        <v>match</v>
      </c>
      <c r="AH19" t="str">
        <f t="shared" si="2"/>
        <v>match</v>
      </c>
      <c r="AI19" t="str">
        <f t="shared" si="2"/>
        <v>match</v>
      </c>
      <c r="AJ19" t="str">
        <f t="shared" si="2"/>
        <v>match</v>
      </c>
      <c r="AK19" t="str">
        <f t="shared" si="2"/>
        <v>match</v>
      </c>
      <c r="AL19" t="str">
        <f t="shared" si="2"/>
        <v>match</v>
      </c>
      <c r="AM19" t="str">
        <f t="shared" si="2"/>
        <v>match</v>
      </c>
    </row>
    <row r="20" spans="1:39" ht="16">
      <c r="A20">
        <v>20</v>
      </c>
      <c r="B20" s="1">
        <v>43187</v>
      </c>
      <c r="C20" s="30" t="s">
        <v>408</v>
      </c>
      <c r="D20" s="27" t="s">
        <v>45</v>
      </c>
      <c r="E20" s="91"/>
      <c r="F20" s="2" t="s">
        <v>112</v>
      </c>
      <c r="G20" s="24" t="s">
        <v>409</v>
      </c>
      <c r="H20" s="43" t="s">
        <v>410</v>
      </c>
      <c r="I20" s="25" t="s">
        <v>411</v>
      </c>
      <c r="J20" s="25" t="s">
        <v>412</v>
      </c>
      <c r="K20" s="25" t="s">
        <v>413</v>
      </c>
      <c r="L20" s="26" t="s">
        <v>79</v>
      </c>
      <c r="M20" s="65">
        <v>2018</v>
      </c>
      <c r="N20" s="63">
        <v>3</v>
      </c>
      <c r="O20" s="63">
        <v>1</v>
      </c>
      <c r="P20" s="25" t="s">
        <v>12</v>
      </c>
      <c r="Q20" s="3" t="s">
        <v>1615</v>
      </c>
      <c r="R20" s="4" t="s">
        <v>24</v>
      </c>
      <c r="S20" s="4" t="s">
        <v>36</v>
      </c>
      <c r="T20" s="4" t="s">
        <v>39</v>
      </c>
      <c r="U20" t="str">
        <f t="shared" si="3"/>
        <v>match</v>
      </c>
      <c r="V20" t="str">
        <f t="shared" si="3"/>
        <v>match</v>
      </c>
      <c r="W20" t="str">
        <f t="shared" si="3"/>
        <v>match</v>
      </c>
      <c r="X20" t="str">
        <f t="shared" si="3"/>
        <v>match</v>
      </c>
      <c r="Y20" t="str">
        <f t="shared" si="2"/>
        <v>match</v>
      </c>
      <c r="Z20" t="str">
        <f t="shared" si="2"/>
        <v>NO MATCH</v>
      </c>
      <c r="AA20" t="str">
        <f t="shared" si="2"/>
        <v>NO MATCH</v>
      </c>
      <c r="AB20" t="str">
        <f t="shared" si="2"/>
        <v>match</v>
      </c>
      <c r="AC20" t="str">
        <f t="shared" si="2"/>
        <v>match</v>
      </c>
      <c r="AD20" t="str">
        <f t="shared" si="2"/>
        <v>match</v>
      </c>
      <c r="AE20" t="str">
        <f t="shared" si="2"/>
        <v>match</v>
      </c>
      <c r="AF20" t="str">
        <f t="shared" si="2"/>
        <v>match</v>
      </c>
      <c r="AG20" t="str">
        <f t="shared" si="2"/>
        <v>match</v>
      </c>
      <c r="AH20" t="str">
        <f t="shared" si="2"/>
        <v>match</v>
      </c>
      <c r="AI20" t="str">
        <f t="shared" si="2"/>
        <v>match</v>
      </c>
      <c r="AJ20" t="str">
        <f t="shared" si="2"/>
        <v>NO MATCH</v>
      </c>
      <c r="AK20" t="str">
        <f t="shared" si="2"/>
        <v>match</v>
      </c>
      <c r="AL20" t="str">
        <f t="shared" si="2"/>
        <v>match</v>
      </c>
      <c r="AM20" t="str">
        <f t="shared" si="2"/>
        <v>match</v>
      </c>
    </row>
    <row r="21" spans="1:39" ht="16">
      <c r="A21">
        <v>21</v>
      </c>
      <c r="B21" s="1">
        <v>40563</v>
      </c>
      <c r="C21" s="30" t="s">
        <v>87</v>
      </c>
      <c r="D21" s="27" t="s">
        <v>72</v>
      </c>
      <c r="E21" s="91"/>
      <c r="F21" s="2" t="s">
        <v>66</v>
      </c>
      <c r="G21" s="24" t="s">
        <v>1616</v>
      </c>
      <c r="H21" s="43" t="s">
        <v>89</v>
      </c>
      <c r="I21" s="25" t="s">
        <v>90</v>
      </c>
      <c r="J21" s="25" t="s">
        <v>91</v>
      </c>
      <c r="K21" s="25" t="s">
        <v>92</v>
      </c>
      <c r="L21" s="26" t="s">
        <v>93</v>
      </c>
      <c r="M21" s="65">
        <v>2011</v>
      </c>
      <c r="N21" s="63">
        <v>4</v>
      </c>
      <c r="O21" s="63">
        <v>4</v>
      </c>
      <c r="P21" s="25" t="s">
        <v>12</v>
      </c>
      <c r="Q21" s="3" t="s">
        <v>1608</v>
      </c>
      <c r="R21" s="4" t="s">
        <v>18</v>
      </c>
      <c r="S21" s="4" t="s">
        <v>37</v>
      </c>
      <c r="T21" s="4" t="s">
        <v>45</v>
      </c>
      <c r="U21" t="str">
        <f t="shared" si="3"/>
        <v>match</v>
      </c>
      <c r="V21" t="str">
        <f t="shared" si="3"/>
        <v>match</v>
      </c>
      <c r="W21" t="str">
        <f t="shared" si="3"/>
        <v>match</v>
      </c>
      <c r="X21" t="str">
        <f t="shared" si="3"/>
        <v>NO MATCH</v>
      </c>
      <c r="Y21" t="str">
        <f t="shared" si="2"/>
        <v>match</v>
      </c>
      <c r="Z21" t="str">
        <f t="shared" si="2"/>
        <v>NO MATCH</v>
      </c>
      <c r="AA21" t="str">
        <f t="shared" si="2"/>
        <v>match</v>
      </c>
      <c r="AB21" t="str">
        <f t="shared" si="2"/>
        <v>match</v>
      </c>
      <c r="AC21" t="str">
        <f t="shared" si="2"/>
        <v>match</v>
      </c>
      <c r="AD21" t="str">
        <f t="shared" si="2"/>
        <v>match</v>
      </c>
      <c r="AE21" t="str">
        <f t="shared" si="2"/>
        <v>match</v>
      </c>
      <c r="AF21" t="str">
        <f t="shared" si="2"/>
        <v>match</v>
      </c>
      <c r="AG21" t="str">
        <f t="shared" si="2"/>
        <v>match</v>
      </c>
      <c r="AH21" t="str">
        <f t="shared" si="2"/>
        <v>match</v>
      </c>
      <c r="AI21" t="str">
        <f t="shared" si="2"/>
        <v>match</v>
      </c>
      <c r="AJ21" t="str">
        <f t="shared" si="2"/>
        <v>match</v>
      </c>
      <c r="AK21" t="str">
        <f t="shared" si="2"/>
        <v>match</v>
      </c>
      <c r="AL21" t="str">
        <f t="shared" si="2"/>
        <v>match</v>
      </c>
      <c r="AM21" t="str">
        <f t="shared" si="2"/>
        <v>match</v>
      </c>
    </row>
    <row r="22" spans="1:39" ht="16">
      <c r="A22">
        <v>22</v>
      </c>
      <c r="B22" s="46">
        <v>43586</v>
      </c>
      <c r="C22" s="30" t="s">
        <v>625</v>
      </c>
      <c r="D22" s="27" t="s">
        <v>45</v>
      </c>
      <c r="E22" s="91"/>
      <c r="F22" s="7" t="s">
        <v>112</v>
      </c>
      <c r="G22" s="24" t="s">
        <v>626</v>
      </c>
      <c r="H22" s="43" t="s">
        <v>627</v>
      </c>
      <c r="I22" s="25" t="s">
        <v>628</v>
      </c>
      <c r="J22" s="25" t="s">
        <v>629</v>
      </c>
      <c r="K22" s="25" t="s">
        <v>135</v>
      </c>
      <c r="L22" s="26" t="s">
        <v>45</v>
      </c>
      <c r="M22" s="65">
        <v>2019</v>
      </c>
      <c r="N22" s="63">
        <v>3</v>
      </c>
      <c r="O22" s="63">
        <v>4</v>
      </c>
      <c r="P22" s="25" t="s">
        <v>1617</v>
      </c>
      <c r="Q22" s="3" t="s">
        <v>1618</v>
      </c>
      <c r="R22" s="4" t="s">
        <v>20</v>
      </c>
      <c r="S22" s="4" t="s">
        <v>36</v>
      </c>
      <c r="T22" s="4" t="s">
        <v>1619</v>
      </c>
      <c r="U22" t="str">
        <f t="shared" si="3"/>
        <v>match</v>
      </c>
      <c r="V22" t="str">
        <f t="shared" si="3"/>
        <v>match</v>
      </c>
      <c r="W22" t="str">
        <f t="shared" si="3"/>
        <v>match</v>
      </c>
      <c r="X22" t="str">
        <f t="shared" si="3"/>
        <v>match</v>
      </c>
      <c r="Y22" t="str">
        <f t="shared" si="2"/>
        <v>match</v>
      </c>
      <c r="Z22" t="str">
        <f t="shared" si="2"/>
        <v>NO MATCH</v>
      </c>
      <c r="AA22" t="str">
        <f t="shared" si="2"/>
        <v>NO MATCH</v>
      </c>
      <c r="AB22" t="str">
        <f t="shared" si="2"/>
        <v>match</v>
      </c>
      <c r="AC22" t="str">
        <f t="shared" si="2"/>
        <v>match</v>
      </c>
      <c r="AD22" t="str">
        <f t="shared" si="2"/>
        <v>match</v>
      </c>
      <c r="AE22" t="str">
        <f t="shared" si="2"/>
        <v>match</v>
      </c>
      <c r="AF22" t="str">
        <f t="shared" si="2"/>
        <v>match</v>
      </c>
      <c r="AG22" t="str">
        <f t="shared" si="2"/>
        <v>match</v>
      </c>
      <c r="AH22" t="str">
        <f t="shared" si="2"/>
        <v>match</v>
      </c>
      <c r="AI22" t="str">
        <f t="shared" si="2"/>
        <v>match</v>
      </c>
      <c r="AJ22" t="str">
        <f t="shared" si="2"/>
        <v>match</v>
      </c>
      <c r="AK22" t="str">
        <f t="shared" si="2"/>
        <v>match</v>
      </c>
      <c r="AL22" t="str">
        <f t="shared" si="2"/>
        <v>match</v>
      </c>
      <c r="AM22" t="str">
        <f t="shared" si="2"/>
        <v>match</v>
      </c>
    </row>
    <row r="23" spans="1:39" ht="16">
      <c r="A23">
        <v>23</v>
      </c>
      <c r="B23" s="6">
        <v>42901</v>
      </c>
      <c r="C23" s="30" t="s">
        <v>342</v>
      </c>
      <c r="D23" s="27" t="s">
        <v>45</v>
      </c>
      <c r="E23" s="91"/>
      <c r="F23" s="7" t="s">
        <v>112</v>
      </c>
      <c r="G23" s="24" t="s">
        <v>343</v>
      </c>
      <c r="H23" s="70" t="s">
        <v>344</v>
      </c>
      <c r="I23" s="25" t="s">
        <v>345</v>
      </c>
      <c r="J23" s="25" t="s">
        <v>346</v>
      </c>
      <c r="K23" s="25" t="s">
        <v>347</v>
      </c>
      <c r="L23" s="26" t="s">
        <v>45</v>
      </c>
      <c r="M23" s="65">
        <v>2017</v>
      </c>
      <c r="N23" s="63">
        <v>3</v>
      </c>
      <c r="O23" s="63">
        <v>3</v>
      </c>
      <c r="P23" s="25" t="s">
        <v>12</v>
      </c>
      <c r="Q23" s="3" t="s">
        <v>1620</v>
      </c>
      <c r="R23" s="4" t="s">
        <v>20</v>
      </c>
      <c r="S23" s="4" t="s">
        <v>36</v>
      </c>
      <c r="T23" s="4" t="s">
        <v>43</v>
      </c>
      <c r="U23" t="str">
        <f t="shared" si="3"/>
        <v>match</v>
      </c>
      <c r="V23" t="str">
        <f t="shared" si="3"/>
        <v>match</v>
      </c>
      <c r="W23" t="str">
        <f t="shared" si="3"/>
        <v>match</v>
      </c>
      <c r="X23" t="str">
        <f t="shared" si="3"/>
        <v>match</v>
      </c>
      <c r="Y23" t="str">
        <f t="shared" si="2"/>
        <v>match</v>
      </c>
      <c r="Z23" t="str">
        <f t="shared" si="2"/>
        <v>NO MATCH</v>
      </c>
      <c r="AA23" t="str">
        <f t="shared" si="2"/>
        <v>match</v>
      </c>
      <c r="AB23" t="str">
        <f t="shared" si="2"/>
        <v>match</v>
      </c>
      <c r="AC23" t="str">
        <f t="shared" si="2"/>
        <v>match</v>
      </c>
      <c r="AD23" t="str">
        <f t="shared" si="2"/>
        <v>match</v>
      </c>
      <c r="AE23" t="str">
        <f t="shared" si="2"/>
        <v>match</v>
      </c>
      <c r="AF23" t="str">
        <f t="shared" si="2"/>
        <v>match</v>
      </c>
      <c r="AG23" t="str">
        <f t="shared" si="2"/>
        <v>match</v>
      </c>
      <c r="AH23" t="str">
        <f t="shared" si="2"/>
        <v>match</v>
      </c>
      <c r="AI23" t="str">
        <f t="shared" si="2"/>
        <v>match</v>
      </c>
      <c r="AJ23" t="str">
        <f t="shared" si="2"/>
        <v>NO MATCH</v>
      </c>
      <c r="AK23" t="str">
        <f t="shared" si="2"/>
        <v>match</v>
      </c>
      <c r="AL23" t="str">
        <f t="shared" si="2"/>
        <v>match</v>
      </c>
      <c r="AM23" t="str">
        <f t="shared" si="2"/>
        <v>match</v>
      </c>
    </row>
    <row r="24" spans="1:39" ht="16">
      <c r="A24">
        <v>24</v>
      </c>
      <c r="B24" s="1">
        <v>42057</v>
      </c>
      <c r="C24" s="30" t="s">
        <v>223</v>
      </c>
      <c r="D24" s="27" t="s">
        <v>72</v>
      </c>
      <c r="E24" s="91" t="s">
        <v>292</v>
      </c>
      <c r="F24" s="2" t="s">
        <v>66</v>
      </c>
      <c r="G24" s="24" t="s">
        <v>224</v>
      </c>
      <c r="H24" s="43" t="s">
        <v>225</v>
      </c>
      <c r="I24" s="25" t="s">
        <v>226</v>
      </c>
      <c r="J24" s="25" t="s">
        <v>79</v>
      </c>
      <c r="K24" s="25" t="s">
        <v>227</v>
      </c>
      <c r="L24" s="26" t="s">
        <v>147</v>
      </c>
      <c r="M24" s="65">
        <v>2015</v>
      </c>
      <c r="N24" s="63">
        <v>1</v>
      </c>
      <c r="O24" s="63">
        <v>4</v>
      </c>
      <c r="P24" s="25" t="s">
        <v>1621</v>
      </c>
      <c r="Q24" s="3" t="s">
        <v>1525</v>
      </c>
      <c r="R24" s="4" t="s">
        <v>24</v>
      </c>
      <c r="S24" s="4" t="s">
        <v>36</v>
      </c>
      <c r="T24" s="4" t="s">
        <v>45</v>
      </c>
      <c r="U24" t="str">
        <f t="shared" si="3"/>
        <v>match</v>
      </c>
      <c r="V24" t="str">
        <f t="shared" si="3"/>
        <v>match</v>
      </c>
      <c r="W24" t="str">
        <f t="shared" si="3"/>
        <v>match</v>
      </c>
      <c r="X24" t="str">
        <f t="shared" si="3"/>
        <v>match</v>
      </c>
      <c r="Y24" t="str">
        <f t="shared" si="2"/>
        <v>match</v>
      </c>
      <c r="Z24" t="str">
        <f t="shared" si="2"/>
        <v>match</v>
      </c>
      <c r="AA24" t="str">
        <f t="shared" si="2"/>
        <v>match</v>
      </c>
      <c r="AB24" t="str">
        <f t="shared" si="2"/>
        <v>match</v>
      </c>
      <c r="AC24" t="str">
        <f t="shared" si="2"/>
        <v>match</v>
      </c>
      <c r="AD24" t="str">
        <f t="shared" si="2"/>
        <v>NO MATCH</v>
      </c>
      <c r="AE24" t="str">
        <f t="shared" si="2"/>
        <v>match</v>
      </c>
      <c r="AF24" t="str">
        <f t="shared" si="2"/>
        <v>match</v>
      </c>
      <c r="AG24" t="str">
        <f t="shared" si="2"/>
        <v>match</v>
      </c>
      <c r="AH24" t="str">
        <f t="shared" si="2"/>
        <v>match</v>
      </c>
      <c r="AI24" t="str">
        <f t="shared" si="2"/>
        <v>match</v>
      </c>
      <c r="AJ24" t="str">
        <f t="shared" si="2"/>
        <v>match</v>
      </c>
      <c r="AK24" t="str">
        <f t="shared" si="2"/>
        <v>match</v>
      </c>
      <c r="AL24" t="str">
        <f t="shared" si="2"/>
        <v>match</v>
      </c>
      <c r="AM24" t="str">
        <f t="shared" si="2"/>
        <v>match</v>
      </c>
    </row>
    <row r="25" spans="1:39" ht="16">
      <c r="A25">
        <v>25</v>
      </c>
      <c r="B25" s="6">
        <v>42989</v>
      </c>
      <c r="C25" s="30" t="s">
        <v>1622</v>
      </c>
      <c r="D25" s="27" t="s">
        <v>72</v>
      </c>
      <c r="E25" s="91" t="s">
        <v>372</v>
      </c>
      <c r="F25" s="7" t="s">
        <v>66</v>
      </c>
      <c r="G25" s="24" t="s">
        <v>367</v>
      </c>
      <c r="H25" s="69" t="s">
        <v>368</v>
      </c>
      <c r="I25" s="25" t="s">
        <v>369</v>
      </c>
      <c r="J25" s="25" t="s">
        <v>370</v>
      </c>
      <c r="K25" s="25" t="s">
        <v>371</v>
      </c>
      <c r="L25" s="26" t="s">
        <v>372</v>
      </c>
      <c r="M25" s="65">
        <v>2017</v>
      </c>
      <c r="N25" s="63">
        <v>3</v>
      </c>
      <c r="O25" s="63">
        <v>1</v>
      </c>
      <c r="P25" s="25" t="s">
        <v>14</v>
      </c>
      <c r="Q25" s="3" t="s">
        <v>47</v>
      </c>
      <c r="R25" s="4" t="s">
        <v>24</v>
      </c>
      <c r="S25" s="4" t="s">
        <v>36</v>
      </c>
      <c r="T25" s="4" t="s">
        <v>45</v>
      </c>
      <c r="U25" t="str">
        <f t="shared" si="3"/>
        <v>match</v>
      </c>
      <c r="V25" t="str">
        <f t="shared" si="3"/>
        <v>match</v>
      </c>
      <c r="W25" t="str">
        <f t="shared" si="3"/>
        <v>match</v>
      </c>
      <c r="X25" t="str">
        <f t="shared" si="3"/>
        <v>match</v>
      </c>
      <c r="Y25" t="str">
        <f t="shared" si="2"/>
        <v>match</v>
      </c>
      <c r="Z25" t="str">
        <f t="shared" si="2"/>
        <v>match</v>
      </c>
      <c r="AA25" t="str">
        <f t="shared" si="2"/>
        <v>match</v>
      </c>
      <c r="AB25" t="str">
        <f t="shared" si="2"/>
        <v>match</v>
      </c>
      <c r="AC25" t="str">
        <f t="shared" si="2"/>
        <v>match</v>
      </c>
      <c r="AD25" t="str">
        <f t="shared" si="2"/>
        <v>match</v>
      </c>
      <c r="AE25" t="str">
        <f t="shared" si="2"/>
        <v>match</v>
      </c>
      <c r="AF25" t="str">
        <f t="shared" si="2"/>
        <v>match</v>
      </c>
      <c r="AG25" t="str">
        <f t="shared" si="2"/>
        <v>match</v>
      </c>
      <c r="AH25" t="str">
        <f t="shared" si="2"/>
        <v>match</v>
      </c>
      <c r="AI25" t="str">
        <f t="shared" si="2"/>
        <v>match</v>
      </c>
      <c r="AJ25" t="str">
        <f t="shared" si="2"/>
        <v>match</v>
      </c>
      <c r="AK25" t="str">
        <f t="shared" si="2"/>
        <v>match</v>
      </c>
      <c r="AL25" t="str">
        <f t="shared" si="2"/>
        <v>match</v>
      </c>
      <c r="AM25" t="str">
        <f t="shared" si="2"/>
        <v>match</v>
      </c>
    </row>
    <row r="26" spans="1:39" ht="16">
      <c r="A26">
        <v>26</v>
      </c>
      <c r="B26" s="1">
        <v>42992</v>
      </c>
      <c r="C26" s="30" t="s">
        <v>1623</v>
      </c>
      <c r="D26" s="27" t="s">
        <v>86</v>
      </c>
      <c r="E26" s="91"/>
      <c r="F26" s="2" t="s">
        <v>66</v>
      </c>
      <c r="G26" s="24" t="s">
        <v>374</v>
      </c>
      <c r="H26" s="43" t="s">
        <v>375</v>
      </c>
      <c r="I26" s="25" t="s">
        <v>376</v>
      </c>
      <c r="J26" s="25" t="s">
        <v>313</v>
      </c>
      <c r="K26" s="25" t="s">
        <v>85</v>
      </c>
      <c r="L26" s="26" t="s">
        <v>79</v>
      </c>
      <c r="M26" s="65">
        <v>2017</v>
      </c>
      <c r="N26" s="63">
        <v>2</v>
      </c>
      <c r="O26" s="63">
        <v>1</v>
      </c>
      <c r="P26" s="25" t="s">
        <v>15</v>
      </c>
      <c r="Q26" s="3" t="s">
        <v>1603</v>
      </c>
      <c r="R26" s="4" t="s">
        <v>22</v>
      </c>
      <c r="S26" s="4" t="s">
        <v>1624</v>
      </c>
      <c r="T26" s="4" t="s">
        <v>45</v>
      </c>
      <c r="U26" t="str">
        <f t="shared" si="3"/>
        <v>match</v>
      </c>
      <c r="V26" t="str">
        <f t="shared" si="3"/>
        <v>match</v>
      </c>
      <c r="W26" t="str">
        <f t="shared" si="3"/>
        <v>match</v>
      </c>
      <c r="X26" t="str">
        <f t="shared" si="3"/>
        <v>match</v>
      </c>
      <c r="Y26" t="str">
        <f t="shared" si="2"/>
        <v>match</v>
      </c>
      <c r="Z26" t="str">
        <f t="shared" si="2"/>
        <v>match</v>
      </c>
      <c r="AA26" t="str">
        <f t="shared" si="2"/>
        <v>match</v>
      </c>
      <c r="AB26" t="str">
        <f t="shared" si="2"/>
        <v>match</v>
      </c>
      <c r="AC26" t="str">
        <f t="shared" si="2"/>
        <v>match</v>
      </c>
      <c r="AD26" t="str">
        <f t="shared" si="2"/>
        <v>match</v>
      </c>
      <c r="AE26" t="str">
        <f t="shared" si="2"/>
        <v>match</v>
      </c>
      <c r="AF26" t="str">
        <f t="shared" si="2"/>
        <v>match</v>
      </c>
      <c r="AG26" t="str">
        <f t="shared" si="2"/>
        <v>match</v>
      </c>
      <c r="AH26" t="str">
        <f t="shared" si="2"/>
        <v>match</v>
      </c>
      <c r="AI26" t="str">
        <f t="shared" si="2"/>
        <v>match</v>
      </c>
      <c r="AJ26" t="str">
        <f t="shared" si="2"/>
        <v>match</v>
      </c>
      <c r="AK26" t="str">
        <f t="shared" si="2"/>
        <v>match</v>
      </c>
      <c r="AL26" t="str">
        <f t="shared" si="2"/>
        <v>match</v>
      </c>
      <c r="AM26" t="str">
        <f t="shared" si="2"/>
        <v>match</v>
      </c>
    </row>
    <row r="27" spans="1:39" ht="16">
      <c r="A27">
        <v>27</v>
      </c>
      <c r="B27" s="6">
        <v>43045</v>
      </c>
      <c r="C27" s="30" t="s">
        <v>387</v>
      </c>
      <c r="D27" s="27" t="s">
        <v>86</v>
      </c>
      <c r="E27" s="91"/>
      <c r="F27" s="7" t="s">
        <v>66</v>
      </c>
      <c r="G27" s="24" t="s">
        <v>388</v>
      </c>
      <c r="H27" s="69" t="s">
        <v>389</v>
      </c>
      <c r="I27" s="25" t="s">
        <v>83</v>
      </c>
      <c r="J27" s="25" t="s">
        <v>313</v>
      </c>
      <c r="K27" s="25" t="s">
        <v>85</v>
      </c>
      <c r="L27" s="26" t="s">
        <v>79</v>
      </c>
      <c r="M27" s="65">
        <v>2017</v>
      </c>
      <c r="N27" s="63">
        <v>2</v>
      </c>
      <c r="O27" s="63">
        <v>1</v>
      </c>
      <c r="P27" s="25" t="s">
        <v>15</v>
      </c>
      <c r="Q27" s="3" t="s">
        <v>1567</v>
      </c>
      <c r="R27" s="4" t="s">
        <v>22</v>
      </c>
      <c r="S27" s="4" t="s">
        <v>1625</v>
      </c>
      <c r="T27" s="4" t="s">
        <v>45</v>
      </c>
      <c r="U27" t="str">
        <f t="shared" si="3"/>
        <v>match</v>
      </c>
      <c r="V27" t="str">
        <f t="shared" si="3"/>
        <v>match</v>
      </c>
      <c r="W27" t="str">
        <f t="shared" si="3"/>
        <v>match</v>
      </c>
      <c r="X27" t="str">
        <f t="shared" si="3"/>
        <v>match</v>
      </c>
      <c r="Y27" t="str">
        <f t="shared" si="2"/>
        <v>match</v>
      </c>
      <c r="Z27" t="str">
        <f t="shared" si="2"/>
        <v>match</v>
      </c>
      <c r="AA27" t="str">
        <f t="shared" si="2"/>
        <v>match</v>
      </c>
      <c r="AB27" t="str">
        <f t="shared" si="2"/>
        <v>match</v>
      </c>
      <c r="AC27" t="str">
        <f t="shared" si="2"/>
        <v>match</v>
      </c>
      <c r="AD27" t="str">
        <f t="shared" si="2"/>
        <v>match</v>
      </c>
      <c r="AE27" t="str">
        <f t="shared" si="2"/>
        <v>match</v>
      </c>
      <c r="AF27" t="str">
        <f t="shared" si="2"/>
        <v>match</v>
      </c>
      <c r="AG27" t="str">
        <f t="shared" si="2"/>
        <v>match</v>
      </c>
      <c r="AH27" t="str">
        <f t="shared" si="2"/>
        <v>match</v>
      </c>
      <c r="AI27" t="str">
        <f t="shared" si="2"/>
        <v>match</v>
      </c>
      <c r="AJ27" t="str">
        <f t="shared" si="2"/>
        <v>match</v>
      </c>
      <c r="AK27" t="str">
        <f t="shared" si="2"/>
        <v>match</v>
      </c>
      <c r="AL27" t="str">
        <f t="shared" si="2"/>
        <v>match</v>
      </c>
      <c r="AM27" t="str">
        <f t="shared" si="2"/>
        <v>match</v>
      </c>
    </row>
    <row r="28" spans="1:39" ht="16">
      <c r="A28">
        <v>28</v>
      </c>
      <c r="B28" s="6">
        <v>40391</v>
      </c>
      <c r="C28" s="30" t="s">
        <v>73</v>
      </c>
      <c r="D28" s="27" t="s">
        <v>72</v>
      </c>
      <c r="E28" s="91" t="s">
        <v>292</v>
      </c>
      <c r="F28" s="2" t="s">
        <v>66</v>
      </c>
      <c r="G28" s="24" t="s">
        <v>74</v>
      </c>
      <c r="H28" s="69" t="s">
        <v>75</v>
      </c>
      <c r="I28" s="25" t="s">
        <v>76</v>
      </c>
      <c r="J28" s="25" t="s">
        <v>77</v>
      </c>
      <c r="K28" s="25" t="s">
        <v>78</v>
      </c>
      <c r="L28" s="26" t="s">
        <v>79</v>
      </c>
      <c r="M28" s="65">
        <v>2010</v>
      </c>
      <c r="N28" s="63">
        <v>4</v>
      </c>
      <c r="O28" s="63">
        <v>2</v>
      </c>
      <c r="P28" s="25" t="s">
        <v>10</v>
      </c>
      <c r="Q28" s="3" t="s">
        <v>1525</v>
      </c>
      <c r="R28" s="4" t="s">
        <v>23</v>
      </c>
      <c r="S28" s="4" t="s">
        <v>1626</v>
      </c>
      <c r="T28" s="4" t="s">
        <v>45</v>
      </c>
      <c r="U28" t="str">
        <f t="shared" si="3"/>
        <v>NO MATCH</v>
      </c>
      <c r="V28" t="str">
        <f t="shared" si="3"/>
        <v>match</v>
      </c>
      <c r="W28" t="str">
        <f t="shared" si="3"/>
        <v>match</v>
      </c>
      <c r="X28" t="str">
        <f t="shared" si="3"/>
        <v>match</v>
      </c>
      <c r="Y28" t="str">
        <f t="shared" si="2"/>
        <v>match</v>
      </c>
      <c r="Z28" t="str">
        <f t="shared" si="2"/>
        <v>match</v>
      </c>
      <c r="AA28" t="str">
        <f t="shared" si="2"/>
        <v>match</v>
      </c>
      <c r="AB28" t="str">
        <f t="shared" si="2"/>
        <v>match</v>
      </c>
      <c r="AC28" t="str">
        <f t="shared" si="2"/>
        <v>match</v>
      </c>
      <c r="AD28" t="str">
        <f t="shared" si="2"/>
        <v>match</v>
      </c>
      <c r="AE28" t="str">
        <f t="shared" si="2"/>
        <v>NO MATCH</v>
      </c>
      <c r="AF28" t="str">
        <f t="shared" si="2"/>
        <v>NO MATCH</v>
      </c>
      <c r="AG28" t="str">
        <f t="shared" si="2"/>
        <v>match</v>
      </c>
      <c r="AH28" t="str">
        <f t="shared" si="2"/>
        <v>NO MATCH</v>
      </c>
      <c r="AI28" t="str">
        <f t="shared" si="2"/>
        <v>match</v>
      </c>
      <c r="AJ28" t="str">
        <f t="shared" si="2"/>
        <v>match</v>
      </c>
      <c r="AK28" t="str">
        <f t="shared" si="2"/>
        <v>match</v>
      </c>
      <c r="AL28" t="str">
        <f t="shared" si="2"/>
        <v>match</v>
      </c>
      <c r="AM28" t="str">
        <f t="shared" si="2"/>
        <v>match</v>
      </c>
    </row>
    <row r="29" spans="1:39" ht="16">
      <c r="A29">
        <v>29</v>
      </c>
      <c r="B29" s="1">
        <v>40543</v>
      </c>
      <c r="C29" s="30" t="s">
        <v>80</v>
      </c>
      <c r="D29" s="27" t="s">
        <v>86</v>
      </c>
      <c r="E29" s="91"/>
      <c r="F29" s="8" t="s">
        <v>66</v>
      </c>
      <c r="G29" s="24" t="s">
        <v>81</v>
      </c>
      <c r="H29" s="43" t="s">
        <v>82</v>
      </c>
      <c r="I29" s="25" t="s">
        <v>83</v>
      </c>
      <c r="J29" s="25" t="s">
        <v>84</v>
      </c>
      <c r="K29" s="25" t="s">
        <v>85</v>
      </c>
      <c r="L29" s="26" t="s">
        <v>45</v>
      </c>
      <c r="M29" s="65">
        <v>2010</v>
      </c>
      <c r="N29" s="63">
        <v>2</v>
      </c>
      <c r="O29" s="63">
        <v>1</v>
      </c>
      <c r="P29" s="25" t="s">
        <v>15</v>
      </c>
      <c r="Q29" s="3" t="s">
        <v>1627</v>
      </c>
      <c r="R29" s="4" t="s">
        <v>22</v>
      </c>
      <c r="S29" s="4" t="s">
        <v>29</v>
      </c>
      <c r="T29" s="4" t="s">
        <v>45</v>
      </c>
      <c r="U29" t="str">
        <f t="shared" si="3"/>
        <v>match</v>
      </c>
      <c r="V29" t="str">
        <f t="shared" si="3"/>
        <v>match</v>
      </c>
      <c r="W29" t="str">
        <f t="shared" si="3"/>
        <v>match</v>
      </c>
      <c r="X29" t="str">
        <f t="shared" si="3"/>
        <v>match</v>
      </c>
      <c r="Y29" t="str">
        <f t="shared" si="2"/>
        <v>match</v>
      </c>
      <c r="Z29" t="str">
        <f t="shared" si="2"/>
        <v>NO MATCH</v>
      </c>
      <c r="AA29" t="str">
        <f t="shared" si="2"/>
        <v>match</v>
      </c>
      <c r="AB29" t="str">
        <f t="shared" si="2"/>
        <v>match</v>
      </c>
      <c r="AC29" t="str">
        <f t="shared" si="2"/>
        <v>match</v>
      </c>
      <c r="AD29" t="str">
        <f t="shared" si="2"/>
        <v>match</v>
      </c>
      <c r="AE29" t="str">
        <f t="shared" si="2"/>
        <v>match</v>
      </c>
      <c r="AF29" t="str">
        <f t="shared" si="2"/>
        <v>match</v>
      </c>
      <c r="AG29" t="str">
        <f t="shared" si="2"/>
        <v>match</v>
      </c>
      <c r="AH29" t="str">
        <f t="shared" si="2"/>
        <v>match</v>
      </c>
      <c r="AI29" t="str">
        <f t="shared" si="2"/>
        <v>match</v>
      </c>
      <c r="AJ29" t="str">
        <f t="shared" si="2"/>
        <v>match</v>
      </c>
      <c r="AK29" t="str">
        <f t="shared" si="2"/>
        <v>match</v>
      </c>
      <c r="AL29" t="str">
        <f t="shared" si="2"/>
        <v>match</v>
      </c>
      <c r="AM29" t="str">
        <f t="shared" si="2"/>
        <v>match</v>
      </c>
    </row>
    <row r="30" spans="1:39" ht="16">
      <c r="A30">
        <v>30</v>
      </c>
      <c r="B30" s="1">
        <v>43222</v>
      </c>
      <c r="C30" s="30" t="s">
        <v>431</v>
      </c>
      <c r="D30" s="27" t="s">
        <v>86</v>
      </c>
      <c r="E30" s="91"/>
      <c r="F30" s="2" t="s">
        <v>66</v>
      </c>
      <c r="G30" s="24" t="s">
        <v>432</v>
      </c>
      <c r="H30" s="43" t="s">
        <v>433</v>
      </c>
      <c r="I30" s="25" t="s">
        <v>434</v>
      </c>
      <c r="J30" s="25" t="s">
        <v>435</v>
      </c>
      <c r="K30" s="25" t="s">
        <v>290</v>
      </c>
      <c r="L30" s="26" t="s">
        <v>436</v>
      </c>
      <c r="M30" s="65">
        <v>2018</v>
      </c>
      <c r="N30" s="63">
        <v>3</v>
      </c>
      <c r="O30" s="63">
        <v>1</v>
      </c>
      <c r="P30" s="25" t="s">
        <v>1611</v>
      </c>
      <c r="Q30" s="3" t="s">
        <v>1608</v>
      </c>
      <c r="R30" s="4" t="s">
        <v>22</v>
      </c>
      <c r="S30" s="4" t="s">
        <v>30</v>
      </c>
      <c r="T30" s="4" t="s">
        <v>45</v>
      </c>
      <c r="U30" t="str">
        <f t="shared" si="3"/>
        <v>match</v>
      </c>
      <c r="V30" t="str">
        <f t="shared" si="3"/>
        <v>match</v>
      </c>
      <c r="W30" t="str">
        <f t="shared" si="3"/>
        <v>match</v>
      </c>
      <c r="X30" t="str">
        <f t="shared" si="3"/>
        <v>match</v>
      </c>
      <c r="Y30" t="str">
        <f t="shared" si="2"/>
        <v>match</v>
      </c>
      <c r="Z30" t="str">
        <f t="shared" si="2"/>
        <v>match</v>
      </c>
      <c r="AA30" t="str">
        <f t="shared" si="2"/>
        <v>match</v>
      </c>
      <c r="AB30" t="str">
        <f t="shared" si="2"/>
        <v>match</v>
      </c>
      <c r="AC30" t="str">
        <f t="shared" si="2"/>
        <v>match</v>
      </c>
      <c r="AD30" t="str">
        <f t="shared" si="2"/>
        <v>match</v>
      </c>
      <c r="AE30" t="str">
        <f t="shared" si="2"/>
        <v>match</v>
      </c>
      <c r="AF30" t="str">
        <f t="shared" si="2"/>
        <v>match</v>
      </c>
      <c r="AG30" t="str">
        <f t="shared" si="2"/>
        <v>match</v>
      </c>
      <c r="AH30" t="str">
        <f t="shared" si="2"/>
        <v>match</v>
      </c>
      <c r="AI30" t="str">
        <f t="shared" si="2"/>
        <v>match</v>
      </c>
      <c r="AJ30" t="str">
        <f t="shared" si="2"/>
        <v>match</v>
      </c>
      <c r="AK30" t="str">
        <f t="shared" si="2"/>
        <v>match</v>
      </c>
      <c r="AL30" t="str">
        <f t="shared" si="2"/>
        <v>match</v>
      </c>
      <c r="AM30" t="str">
        <f t="shared" si="2"/>
        <v>match</v>
      </c>
    </row>
    <row r="31" spans="1:39">
      <c r="A31">
        <v>31</v>
      </c>
      <c r="B31" s="55">
        <v>43922</v>
      </c>
      <c r="C31" s="30" t="s">
        <v>778</v>
      </c>
      <c r="D31" s="27" t="s">
        <v>72</v>
      </c>
      <c r="E31" s="92" t="s">
        <v>372</v>
      </c>
      <c r="F31" s="7" t="s">
        <v>66</v>
      </c>
      <c r="G31" s="56" t="s">
        <v>779</v>
      </c>
      <c r="H31" s="57" t="s">
        <v>780</v>
      </c>
      <c r="I31" s="25" t="s">
        <v>781</v>
      </c>
      <c r="J31" s="25" t="s">
        <v>782</v>
      </c>
      <c r="K31" s="25" t="s">
        <v>783</v>
      </c>
      <c r="L31" s="26" t="s">
        <v>79</v>
      </c>
      <c r="M31" s="63">
        <v>2020</v>
      </c>
      <c r="N31" s="63">
        <v>2</v>
      </c>
      <c r="O31" s="63">
        <v>3</v>
      </c>
      <c r="P31" s="25" t="s">
        <v>12</v>
      </c>
      <c r="Q31" s="3" t="s">
        <v>1525</v>
      </c>
      <c r="R31" s="4" t="s">
        <v>22</v>
      </c>
      <c r="S31" s="4" t="s">
        <v>36</v>
      </c>
      <c r="T31" s="4" t="s">
        <v>45</v>
      </c>
      <c r="U31" t="str">
        <f t="shared" si="3"/>
        <v>match</v>
      </c>
      <c r="V31" t="str">
        <f t="shared" si="3"/>
        <v>NO MATCH</v>
      </c>
      <c r="W31" t="str">
        <f t="shared" si="3"/>
        <v>match</v>
      </c>
      <c r="X31" t="str">
        <f t="shared" si="3"/>
        <v>match</v>
      </c>
      <c r="Y31" t="str">
        <f t="shared" si="2"/>
        <v>match</v>
      </c>
      <c r="Z31" t="str">
        <f t="shared" si="2"/>
        <v>match</v>
      </c>
      <c r="AA31" t="str">
        <f t="shared" si="2"/>
        <v>match</v>
      </c>
      <c r="AB31" t="str">
        <f t="shared" si="2"/>
        <v>match</v>
      </c>
      <c r="AC31" t="str">
        <f t="shared" si="2"/>
        <v>match</v>
      </c>
      <c r="AD31" t="str">
        <f t="shared" si="2"/>
        <v>match</v>
      </c>
      <c r="AE31" t="str">
        <f t="shared" si="2"/>
        <v>NO MATCH</v>
      </c>
      <c r="AF31" t="str">
        <f t="shared" si="2"/>
        <v>match</v>
      </c>
      <c r="AG31" t="str">
        <f t="shared" si="2"/>
        <v>match</v>
      </c>
      <c r="AH31" t="str">
        <f t="shared" si="2"/>
        <v>match</v>
      </c>
      <c r="AI31" t="str">
        <f t="shared" si="2"/>
        <v>match</v>
      </c>
      <c r="AJ31" t="str">
        <f t="shared" si="2"/>
        <v>NO MATCH</v>
      </c>
      <c r="AK31" t="str">
        <f t="shared" si="2"/>
        <v>match</v>
      </c>
      <c r="AL31" t="str">
        <f t="shared" si="2"/>
        <v>match</v>
      </c>
      <c r="AM31" t="str">
        <f t="shared" si="2"/>
        <v>match</v>
      </c>
    </row>
    <row r="32" spans="1:39" ht="16">
      <c r="A32">
        <v>32</v>
      </c>
      <c r="B32" s="1">
        <v>43470</v>
      </c>
      <c r="C32" s="30" t="s">
        <v>559</v>
      </c>
      <c r="D32" s="27" t="s">
        <v>86</v>
      </c>
      <c r="E32" s="91"/>
      <c r="F32" s="2" t="s">
        <v>66</v>
      </c>
      <c r="G32" s="24" t="s">
        <v>560</v>
      </c>
      <c r="H32" s="43" t="s">
        <v>561</v>
      </c>
      <c r="I32" s="25" t="s">
        <v>83</v>
      </c>
      <c r="J32" s="25" t="s">
        <v>232</v>
      </c>
      <c r="K32" s="25" t="s">
        <v>507</v>
      </c>
      <c r="L32" s="26" t="s">
        <v>79</v>
      </c>
      <c r="M32" s="65">
        <v>2019</v>
      </c>
      <c r="N32" s="63">
        <v>2</v>
      </c>
      <c r="O32" s="63">
        <v>1</v>
      </c>
      <c r="P32" s="25" t="s">
        <v>15</v>
      </c>
      <c r="Q32" s="3" t="s">
        <v>1552</v>
      </c>
      <c r="R32" s="4" t="s">
        <v>22</v>
      </c>
      <c r="S32" s="4" t="s">
        <v>28</v>
      </c>
      <c r="T32" s="4" t="s">
        <v>45</v>
      </c>
      <c r="U32" t="str">
        <f t="shared" si="3"/>
        <v>match</v>
      </c>
      <c r="V32" t="str">
        <f t="shared" si="3"/>
        <v>match</v>
      </c>
      <c r="W32" t="str">
        <f t="shared" si="3"/>
        <v>match</v>
      </c>
      <c r="X32" t="str">
        <f t="shared" si="3"/>
        <v>match</v>
      </c>
      <c r="Y32" t="str">
        <f t="shared" si="3"/>
        <v>match</v>
      </c>
      <c r="Z32" t="str">
        <f t="shared" si="3"/>
        <v>match</v>
      </c>
      <c r="AA32" t="str">
        <f t="shared" si="3"/>
        <v>match</v>
      </c>
      <c r="AB32" t="str">
        <f t="shared" si="3"/>
        <v>match</v>
      </c>
      <c r="AC32" t="str">
        <f t="shared" si="3"/>
        <v>match</v>
      </c>
      <c r="AD32" t="str">
        <f t="shared" si="3"/>
        <v>match</v>
      </c>
      <c r="AE32" t="str">
        <f t="shared" si="3"/>
        <v>match</v>
      </c>
      <c r="AF32" t="str">
        <f t="shared" si="3"/>
        <v>match</v>
      </c>
      <c r="AG32" t="str">
        <f t="shared" si="3"/>
        <v>match</v>
      </c>
      <c r="AH32" t="str">
        <f t="shared" si="3"/>
        <v>match</v>
      </c>
      <c r="AI32" t="str">
        <f t="shared" si="3"/>
        <v>match</v>
      </c>
      <c r="AJ32" t="str">
        <f t="shared" si="3"/>
        <v>match</v>
      </c>
      <c r="AK32" t="str">
        <f t="shared" ref="AK32:AM47" si="4">IF(EXACT(R32, R145), "match", "NO MATCH")</f>
        <v>match</v>
      </c>
      <c r="AL32" t="str">
        <f t="shared" si="4"/>
        <v>match</v>
      </c>
      <c r="AM32" t="str">
        <f t="shared" si="4"/>
        <v>match</v>
      </c>
    </row>
    <row r="33" spans="1:39" ht="16">
      <c r="A33">
        <v>33</v>
      </c>
      <c r="B33" s="1">
        <v>43424</v>
      </c>
      <c r="C33" s="30" t="s">
        <v>533</v>
      </c>
      <c r="D33" s="27" t="s">
        <v>79</v>
      </c>
      <c r="E33" s="91"/>
      <c r="F33" s="2" t="s">
        <v>66</v>
      </c>
      <c r="G33" s="24" t="s">
        <v>534</v>
      </c>
      <c r="H33" s="43" t="s">
        <v>535</v>
      </c>
      <c r="I33" s="25" t="s">
        <v>83</v>
      </c>
      <c r="J33" s="25" t="s">
        <v>313</v>
      </c>
      <c r="K33" s="25" t="s">
        <v>85</v>
      </c>
      <c r="L33" s="26" t="s">
        <v>79</v>
      </c>
      <c r="M33" s="65">
        <v>2018</v>
      </c>
      <c r="N33" s="63">
        <v>2</v>
      </c>
      <c r="O33" s="63">
        <v>1</v>
      </c>
      <c r="P33" s="25" t="s">
        <v>15</v>
      </c>
      <c r="Q33" s="3" t="s">
        <v>49</v>
      </c>
      <c r="R33" s="4" t="s">
        <v>22</v>
      </c>
      <c r="S33" s="4" t="s">
        <v>28</v>
      </c>
      <c r="T33" s="4" t="s">
        <v>45</v>
      </c>
      <c r="U33" t="str">
        <f t="shared" si="3"/>
        <v>match</v>
      </c>
      <c r="V33" t="str">
        <f t="shared" si="3"/>
        <v>match</v>
      </c>
      <c r="W33" t="str">
        <f t="shared" si="3"/>
        <v>match</v>
      </c>
      <c r="X33" t="str">
        <f t="shared" si="3"/>
        <v>match</v>
      </c>
      <c r="Y33" t="str">
        <f t="shared" si="3"/>
        <v>match</v>
      </c>
      <c r="Z33" t="str">
        <f t="shared" si="3"/>
        <v>NO MATCH</v>
      </c>
      <c r="AA33" t="str">
        <f t="shared" si="3"/>
        <v>match</v>
      </c>
      <c r="AB33" t="str">
        <f t="shared" si="3"/>
        <v>match</v>
      </c>
      <c r="AC33" t="str">
        <f t="shared" si="3"/>
        <v>match</v>
      </c>
      <c r="AD33" t="str">
        <f t="shared" si="3"/>
        <v>match</v>
      </c>
      <c r="AE33" t="str">
        <f t="shared" si="3"/>
        <v>match</v>
      </c>
      <c r="AF33" t="str">
        <f t="shared" si="3"/>
        <v>match</v>
      </c>
      <c r="AG33" t="str">
        <f t="shared" si="3"/>
        <v>match</v>
      </c>
      <c r="AH33" t="str">
        <f t="shared" si="3"/>
        <v>match</v>
      </c>
      <c r="AI33" t="str">
        <f t="shared" si="3"/>
        <v>match</v>
      </c>
      <c r="AJ33" t="str">
        <f t="shared" si="3"/>
        <v>match</v>
      </c>
      <c r="AK33" t="str">
        <f t="shared" si="4"/>
        <v>match</v>
      </c>
      <c r="AL33" t="str">
        <f t="shared" si="4"/>
        <v>match</v>
      </c>
      <c r="AM33" t="str">
        <f t="shared" si="4"/>
        <v>match</v>
      </c>
    </row>
    <row r="34" spans="1:39" ht="16">
      <c r="A34">
        <v>34</v>
      </c>
      <c r="B34" s="1">
        <v>43314</v>
      </c>
      <c r="C34" s="30" t="s">
        <v>481</v>
      </c>
      <c r="D34" s="27" t="s">
        <v>79</v>
      </c>
      <c r="E34" s="91"/>
      <c r="F34" s="2" t="s">
        <v>66</v>
      </c>
      <c r="G34" s="24" t="s">
        <v>482</v>
      </c>
      <c r="H34" s="43" t="s">
        <v>483</v>
      </c>
      <c r="I34" s="25" t="s">
        <v>83</v>
      </c>
      <c r="J34" s="25" t="s">
        <v>313</v>
      </c>
      <c r="K34" s="25" t="s">
        <v>85</v>
      </c>
      <c r="L34" s="26" t="s">
        <v>79</v>
      </c>
      <c r="M34" s="65">
        <v>2018</v>
      </c>
      <c r="N34" s="63">
        <v>2</v>
      </c>
      <c r="O34" s="63">
        <v>1</v>
      </c>
      <c r="P34" s="25" t="s">
        <v>12</v>
      </c>
      <c r="Q34" s="3" t="s">
        <v>484</v>
      </c>
      <c r="R34" s="4" t="s">
        <v>1539</v>
      </c>
      <c r="S34" s="4" t="s">
        <v>1568</v>
      </c>
      <c r="T34" s="4" t="s">
        <v>45</v>
      </c>
      <c r="U34" t="str">
        <f t="shared" si="3"/>
        <v>match</v>
      </c>
      <c r="V34" t="str">
        <f t="shared" si="3"/>
        <v>match</v>
      </c>
      <c r="W34" t="str">
        <f t="shared" si="3"/>
        <v>match</v>
      </c>
      <c r="X34" t="str">
        <f t="shared" si="3"/>
        <v>match</v>
      </c>
      <c r="Y34" t="str">
        <f t="shared" si="3"/>
        <v>match</v>
      </c>
      <c r="Z34" t="str">
        <f t="shared" si="3"/>
        <v>NO MATCH</v>
      </c>
      <c r="AA34" t="str">
        <f t="shared" si="3"/>
        <v>match</v>
      </c>
      <c r="AB34" t="str">
        <f t="shared" si="3"/>
        <v>match</v>
      </c>
      <c r="AC34" t="str">
        <f t="shared" si="3"/>
        <v>match</v>
      </c>
      <c r="AD34" t="str">
        <f t="shared" si="3"/>
        <v>match</v>
      </c>
      <c r="AE34" t="str">
        <f t="shared" si="3"/>
        <v>match</v>
      </c>
      <c r="AF34" t="str">
        <f t="shared" si="3"/>
        <v>match</v>
      </c>
      <c r="AG34" t="str">
        <f t="shared" si="3"/>
        <v>match</v>
      </c>
      <c r="AH34" t="str">
        <f t="shared" si="3"/>
        <v>match</v>
      </c>
      <c r="AI34" t="str">
        <f t="shared" si="3"/>
        <v>match</v>
      </c>
      <c r="AJ34" t="str">
        <f t="shared" si="3"/>
        <v>match</v>
      </c>
      <c r="AK34" t="str">
        <f t="shared" si="4"/>
        <v>match</v>
      </c>
      <c r="AL34" t="str">
        <f t="shared" si="4"/>
        <v>match</v>
      </c>
      <c r="AM34" t="str">
        <f t="shared" si="4"/>
        <v>match</v>
      </c>
    </row>
    <row r="35" spans="1:39" ht="16">
      <c r="A35">
        <v>35</v>
      </c>
      <c r="B35" s="1">
        <v>42694</v>
      </c>
      <c r="C35" s="30" t="s">
        <v>1628</v>
      </c>
      <c r="D35" s="27" t="s">
        <v>86</v>
      </c>
      <c r="E35" s="91"/>
      <c r="F35" s="2" t="s">
        <v>66</v>
      </c>
      <c r="G35" s="24" t="s">
        <v>311</v>
      </c>
      <c r="H35" s="43" t="s">
        <v>312</v>
      </c>
      <c r="I35" s="25" t="s">
        <v>83</v>
      </c>
      <c r="J35" s="25" t="s">
        <v>313</v>
      </c>
      <c r="K35" s="25" t="s">
        <v>85</v>
      </c>
      <c r="L35" s="26" t="s">
        <v>79</v>
      </c>
      <c r="M35" s="65">
        <v>2016</v>
      </c>
      <c r="N35" s="63">
        <v>2</v>
      </c>
      <c r="O35" s="63">
        <v>1</v>
      </c>
      <c r="P35" s="25" t="s">
        <v>15</v>
      </c>
      <c r="Q35" s="3" t="s">
        <v>1629</v>
      </c>
      <c r="R35" s="4" t="s">
        <v>22</v>
      </c>
      <c r="S35" s="4" t="s">
        <v>1595</v>
      </c>
      <c r="T35" s="4" t="s">
        <v>45</v>
      </c>
      <c r="U35" t="str">
        <f t="shared" ref="U35:AJ50" si="5">IF(EXACT(B35, B148), "match", "NO MATCH")</f>
        <v>match</v>
      </c>
      <c r="V35" t="str">
        <f t="shared" si="5"/>
        <v>match</v>
      </c>
      <c r="W35" t="str">
        <f t="shared" si="5"/>
        <v>match</v>
      </c>
      <c r="X35" t="str">
        <f t="shared" si="5"/>
        <v>match</v>
      </c>
      <c r="Y35" t="str">
        <f t="shared" si="5"/>
        <v>match</v>
      </c>
      <c r="Z35" t="str">
        <f t="shared" si="5"/>
        <v>match</v>
      </c>
      <c r="AA35" t="str">
        <f t="shared" si="5"/>
        <v>match</v>
      </c>
      <c r="AB35" t="str">
        <f t="shared" si="5"/>
        <v>match</v>
      </c>
      <c r="AC35" t="str">
        <f t="shared" si="5"/>
        <v>match</v>
      </c>
      <c r="AD35" t="str">
        <f t="shared" si="5"/>
        <v>match</v>
      </c>
      <c r="AE35" t="str">
        <f t="shared" si="5"/>
        <v>match</v>
      </c>
      <c r="AF35" t="str">
        <f t="shared" si="5"/>
        <v>match</v>
      </c>
      <c r="AG35" t="str">
        <f t="shared" si="5"/>
        <v>match</v>
      </c>
      <c r="AH35" t="str">
        <f t="shared" si="5"/>
        <v>match</v>
      </c>
      <c r="AI35" t="str">
        <f t="shared" si="5"/>
        <v>match</v>
      </c>
      <c r="AJ35" t="str">
        <f t="shared" si="5"/>
        <v>match</v>
      </c>
      <c r="AK35" t="str">
        <f t="shared" si="4"/>
        <v>match</v>
      </c>
      <c r="AL35" t="str">
        <f t="shared" si="4"/>
        <v>match</v>
      </c>
      <c r="AM35" t="str">
        <f t="shared" si="4"/>
        <v>match</v>
      </c>
    </row>
    <row r="36" spans="1:39" ht="16">
      <c r="A36">
        <v>36</v>
      </c>
      <c r="B36" s="1">
        <v>42932</v>
      </c>
      <c r="C36" s="30" t="s">
        <v>355</v>
      </c>
      <c r="D36" s="27" t="s">
        <v>86</v>
      </c>
      <c r="E36" s="91"/>
      <c r="F36" s="2" t="s">
        <v>66</v>
      </c>
      <c r="G36" s="24" t="s">
        <v>356</v>
      </c>
      <c r="H36" s="43" t="s">
        <v>357</v>
      </c>
      <c r="I36" s="25" t="s">
        <v>296</v>
      </c>
      <c r="J36" s="25" t="s">
        <v>358</v>
      </c>
      <c r="K36" s="25" t="s">
        <v>290</v>
      </c>
      <c r="L36" s="26" t="s">
        <v>359</v>
      </c>
      <c r="M36" s="65">
        <v>2017</v>
      </c>
      <c r="N36" s="63">
        <v>2</v>
      </c>
      <c r="O36" s="63">
        <v>1</v>
      </c>
      <c r="P36" s="25" t="s">
        <v>1611</v>
      </c>
      <c r="Q36" s="3" t="s">
        <v>47</v>
      </c>
      <c r="R36" s="4" t="s">
        <v>22</v>
      </c>
      <c r="S36" s="4" t="s">
        <v>1573</v>
      </c>
      <c r="T36" s="4" t="s">
        <v>45</v>
      </c>
      <c r="U36" t="str">
        <f t="shared" si="5"/>
        <v>match</v>
      </c>
      <c r="V36" t="str">
        <f t="shared" si="5"/>
        <v>match</v>
      </c>
      <c r="W36" t="str">
        <f t="shared" si="5"/>
        <v>match</v>
      </c>
      <c r="X36" t="str">
        <f t="shared" si="5"/>
        <v>match</v>
      </c>
      <c r="Y36" t="str">
        <f t="shared" si="5"/>
        <v>match</v>
      </c>
      <c r="Z36" t="str">
        <f t="shared" si="5"/>
        <v>match</v>
      </c>
      <c r="AA36" t="str">
        <f t="shared" si="5"/>
        <v>match</v>
      </c>
      <c r="AB36" t="str">
        <f t="shared" si="5"/>
        <v>match</v>
      </c>
      <c r="AC36" t="str">
        <f t="shared" si="5"/>
        <v>match</v>
      </c>
      <c r="AD36" t="str">
        <f t="shared" si="5"/>
        <v>match</v>
      </c>
      <c r="AE36" t="str">
        <f t="shared" si="5"/>
        <v>match</v>
      </c>
      <c r="AF36" t="str">
        <f t="shared" si="5"/>
        <v>match</v>
      </c>
      <c r="AG36" t="str">
        <f t="shared" si="5"/>
        <v>match</v>
      </c>
      <c r="AH36" t="str">
        <f t="shared" si="5"/>
        <v>match</v>
      </c>
      <c r="AI36" t="str">
        <f t="shared" si="5"/>
        <v>match</v>
      </c>
      <c r="AJ36" t="str">
        <f t="shared" si="5"/>
        <v>match</v>
      </c>
      <c r="AK36" t="str">
        <f t="shared" si="4"/>
        <v>match</v>
      </c>
      <c r="AL36" t="str">
        <f t="shared" si="4"/>
        <v>match</v>
      </c>
      <c r="AM36" t="str">
        <f t="shared" si="4"/>
        <v>match</v>
      </c>
    </row>
    <row r="37" spans="1:39" ht="16">
      <c r="A37">
        <v>37</v>
      </c>
      <c r="B37" s="6">
        <v>42863</v>
      </c>
      <c r="C37" s="30" t="s">
        <v>331</v>
      </c>
      <c r="D37" s="27" t="s">
        <v>79</v>
      </c>
      <c r="E37" s="91"/>
      <c r="F37" s="7" t="s">
        <v>66</v>
      </c>
      <c r="G37" s="24" t="s">
        <v>332</v>
      </c>
      <c r="H37" s="69" t="s">
        <v>333</v>
      </c>
      <c r="I37" s="25" t="s">
        <v>334</v>
      </c>
      <c r="J37" s="25" t="s">
        <v>334</v>
      </c>
      <c r="K37" s="25" t="s">
        <v>335</v>
      </c>
      <c r="L37" s="26" t="s">
        <v>79</v>
      </c>
      <c r="M37" s="65">
        <v>2017</v>
      </c>
      <c r="N37" s="63">
        <v>2</v>
      </c>
      <c r="O37" s="63">
        <v>2</v>
      </c>
      <c r="P37" s="25" t="s">
        <v>12</v>
      </c>
      <c r="Q37" s="3" t="s">
        <v>1525</v>
      </c>
      <c r="R37" s="4" t="s">
        <v>22</v>
      </c>
      <c r="S37" s="4" t="s">
        <v>1630</v>
      </c>
      <c r="T37" s="4" t="s">
        <v>45</v>
      </c>
      <c r="U37" t="str">
        <f t="shared" si="5"/>
        <v>match</v>
      </c>
      <c r="V37" t="str">
        <f t="shared" si="5"/>
        <v>match</v>
      </c>
      <c r="W37" t="str">
        <f t="shared" si="5"/>
        <v>match</v>
      </c>
      <c r="X37" t="str">
        <f t="shared" si="5"/>
        <v>match</v>
      </c>
      <c r="Y37" t="str">
        <f t="shared" si="5"/>
        <v>match</v>
      </c>
      <c r="Z37" t="str">
        <f t="shared" si="5"/>
        <v>match</v>
      </c>
      <c r="AA37" t="str">
        <f t="shared" si="5"/>
        <v>match</v>
      </c>
      <c r="AB37" t="str">
        <f t="shared" si="5"/>
        <v>match</v>
      </c>
      <c r="AC37" t="str">
        <f t="shared" si="5"/>
        <v>match</v>
      </c>
      <c r="AD37" t="str">
        <f t="shared" si="5"/>
        <v>match</v>
      </c>
      <c r="AE37" t="str">
        <f t="shared" si="5"/>
        <v>match</v>
      </c>
      <c r="AF37" t="str">
        <f t="shared" si="5"/>
        <v>match</v>
      </c>
      <c r="AG37" t="str">
        <f t="shared" si="5"/>
        <v>match</v>
      </c>
      <c r="AH37" t="str">
        <f t="shared" si="5"/>
        <v>match</v>
      </c>
      <c r="AI37" t="str">
        <f t="shared" si="5"/>
        <v>match</v>
      </c>
      <c r="AJ37" t="str">
        <f t="shared" si="5"/>
        <v>match</v>
      </c>
      <c r="AK37" t="str">
        <f t="shared" si="4"/>
        <v>match</v>
      </c>
      <c r="AL37" t="str">
        <f t="shared" si="4"/>
        <v>match</v>
      </c>
      <c r="AM37" t="str">
        <f t="shared" si="4"/>
        <v>match</v>
      </c>
    </row>
    <row r="38" spans="1:39" ht="16">
      <c r="A38">
        <v>38</v>
      </c>
      <c r="B38" s="47">
        <v>41736</v>
      </c>
      <c r="C38" s="30" t="s">
        <v>192</v>
      </c>
      <c r="D38" s="27" t="s">
        <v>45</v>
      </c>
      <c r="E38" s="91"/>
      <c r="F38" s="2" t="s">
        <v>112</v>
      </c>
      <c r="G38" s="24" t="s">
        <v>193</v>
      </c>
      <c r="H38" s="71" t="s">
        <v>194</v>
      </c>
      <c r="I38" s="25" t="s">
        <v>195</v>
      </c>
      <c r="J38" s="25" t="s">
        <v>196</v>
      </c>
      <c r="K38" s="25" t="s">
        <v>197</v>
      </c>
      <c r="L38" s="26" t="s">
        <v>45</v>
      </c>
      <c r="M38" s="65">
        <v>2014</v>
      </c>
      <c r="N38" s="63">
        <v>3</v>
      </c>
      <c r="O38" s="63">
        <v>1</v>
      </c>
      <c r="P38" s="25" t="s">
        <v>14</v>
      </c>
      <c r="Q38" s="3" t="s">
        <v>47</v>
      </c>
      <c r="R38" s="4" t="s">
        <v>24</v>
      </c>
      <c r="S38" s="4" t="s">
        <v>1631</v>
      </c>
      <c r="T38" s="4" t="s">
        <v>1632</v>
      </c>
      <c r="U38" t="str">
        <f t="shared" si="5"/>
        <v>match</v>
      </c>
      <c r="V38" t="str">
        <f t="shared" si="5"/>
        <v>match</v>
      </c>
      <c r="W38" t="str">
        <f t="shared" si="5"/>
        <v>match</v>
      </c>
      <c r="X38" t="str">
        <f t="shared" si="5"/>
        <v>match</v>
      </c>
      <c r="Y38" t="str">
        <f t="shared" si="5"/>
        <v>match</v>
      </c>
      <c r="Z38" t="str">
        <f t="shared" si="5"/>
        <v>NO MATCH</v>
      </c>
      <c r="AA38" t="str">
        <f t="shared" si="5"/>
        <v>match</v>
      </c>
      <c r="AB38" t="str">
        <f t="shared" si="5"/>
        <v>match</v>
      </c>
      <c r="AC38" t="str">
        <f t="shared" si="5"/>
        <v>match</v>
      </c>
      <c r="AD38" t="str">
        <f t="shared" si="5"/>
        <v>match</v>
      </c>
      <c r="AE38" t="str">
        <f t="shared" si="5"/>
        <v>match</v>
      </c>
      <c r="AF38" t="str">
        <f t="shared" si="5"/>
        <v>match</v>
      </c>
      <c r="AG38" t="str">
        <f t="shared" si="5"/>
        <v>match</v>
      </c>
      <c r="AH38" t="str">
        <f t="shared" si="5"/>
        <v>match</v>
      </c>
      <c r="AI38" t="str">
        <f t="shared" si="5"/>
        <v>match</v>
      </c>
      <c r="AJ38" t="str">
        <f t="shared" si="5"/>
        <v>match</v>
      </c>
      <c r="AK38" t="str">
        <f t="shared" si="4"/>
        <v>match</v>
      </c>
      <c r="AL38" t="str">
        <f t="shared" si="4"/>
        <v>match</v>
      </c>
      <c r="AM38" t="str">
        <f t="shared" si="4"/>
        <v>match</v>
      </c>
    </row>
    <row r="39" spans="1:39" ht="16">
      <c r="A39">
        <v>39</v>
      </c>
      <c r="B39" s="6">
        <v>43376</v>
      </c>
      <c r="C39" s="30" t="s">
        <v>520</v>
      </c>
      <c r="D39" s="27" t="s">
        <v>45</v>
      </c>
      <c r="E39" s="91"/>
      <c r="F39" s="7" t="s">
        <v>112</v>
      </c>
      <c r="G39" s="24" t="s">
        <v>1633</v>
      </c>
      <c r="H39" s="69" t="s">
        <v>522</v>
      </c>
      <c r="I39" s="25" t="s">
        <v>523</v>
      </c>
      <c r="J39" s="25" t="s">
        <v>524</v>
      </c>
      <c r="K39" s="25" t="s">
        <v>514</v>
      </c>
      <c r="L39" s="26" t="s">
        <v>45</v>
      </c>
      <c r="M39" s="65">
        <v>2018</v>
      </c>
      <c r="N39" s="63">
        <v>1</v>
      </c>
      <c r="O39" s="63">
        <v>4</v>
      </c>
      <c r="P39" s="25" t="s">
        <v>13</v>
      </c>
      <c r="Q39" s="3" t="s">
        <v>56</v>
      </c>
      <c r="R39" s="4" t="s">
        <v>1634</v>
      </c>
      <c r="S39" s="4" t="s">
        <v>36</v>
      </c>
      <c r="T39" s="4" t="s">
        <v>1635</v>
      </c>
      <c r="U39" t="str">
        <f t="shared" si="5"/>
        <v>match</v>
      </c>
      <c r="V39" t="str">
        <f t="shared" si="5"/>
        <v>match</v>
      </c>
      <c r="W39" t="str">
        <f t="shared" si="5"/>
        <v>match</v>
      </c>
      <c r="X39" t="str">
        <f t="shared" si="5"/>
        <v>match</v>
      </c>
      <c r="Y39" t="str">
        <f t="shared" si="5"/>
        <v>match</v>
      </c>
      <c r="Z39" t="str">
        <f t="shared" si="5"/>
        <v>match</v>
      </c>
      <c r="AA39" t="str">
        <f t="shared" si="5"/>
        <v>match</v>
      </c>
      <c r="AB39" t="str">
        <f t="shared" si="5"/>
        <v>match</v>
      </c>
      <c r="AC39" t="str">
        <f t="shared" si="5"/>
        <v>match</v>
      </c>
      <c r="AD39" t="str">
        <f t="shared" si="5"/>
        <v>match</v>
      </c>
      <c r="AE39" t="str">
        <f t="shared" si="5"/>
        <v>match</v>
      </c>
      <c r="AF39" t="str">
        <f t="shared" si="5"/>
        <v>match</v>
      </c>
      <c r="AG39" t="str">
        <f t="shared" si="5"/>
        <v>match</v>
      </c>
      <c r="AH39" t="str">
        <f t="shared" si="5"/>
        <v>match</v>
      </c>
      <c r="AI39" t="str">
        <f t="shared" si="5"/>
        <v>match</v>
      </c>
      <c r="AJ39" t="str">
        <f t="shared" si="5"/>
        <v>match</v>
      </c>
      <c r="AK39" t="str">
        <f t="shared" si="4"/>
        <v>match</v>
      </c>
      <c r="AL39" t="str">
        <f t="shared" si="4"/>
        <v>match</v>
      </c>
      <c r="AM39" t="str">
        <f t="shared" si="4"/>
        <v>match</v>
      </c>
    </row>
    <row r="40" spans="1:39" ht="16">
      <c r="A40">
        <v>40</v>
      </c>
      <c r="B40" s="1">
        <v>43581</v>
      </c>
      <c r="C40" s="30" t="s">
        <v>620</v>
      </c>
      <c r="D40" s="27" t="s">
        <v>45</v>
      </c>
      <c r="E40" s="91"/>
      <c r="F40" s="2" t="s">
        <v>112</v>
      </c>
      <c r="G40" s="24" t="s">
        <v>621</v>
      </c>
      <c r="H40" s="43" t="s">
        <v>622</v>
      </c>
      <c r="I40" s="25" t="s">
        <v>620</v>
      </c>
      <c r="J40" s="25" t="s">
        <v>623</v>
      </c>
      <c r="K40" s="25" t="s">
        <v>624</v>
      </c>
      <c r="L40" s="26" t="s">
        <v>45</v>
      </c>
      <c r="M40" s="65">
        <v>2019</v>
      </c>
      <c r="N40" s="63">
        <v>3</v>
      </c>
      <c r="O40" s="63">
        <v>1</v>
      </c>
      <c r="P40" s="25" t="s">
        <v>12</v>
      </c>
      <c r="Q40" s="3" t="s">
        <v>1618</v>
      </c>
      <c r="R40" s="4" t="s">
        <v>20</v>
      </c>
      <c r="S40" s="4" t="s">
        <v>36</v>
      </c>
      <c r="T40" s="4" t="s">
        <v>1636</v>
      </c>
      <c r="U40" t="str">
        <f t="shared" si="5"/>
        <v>match</v>
      </c>
      <c r="V40" t="str">
        <f t="shared" si="5"/>
        <v>match</v>
      </c>
      <c r="W40" t="str">
        <f t="shared" si="5"/>
        <v>match</v>
      </c>
      <c r="X40" t="str">
        <f t="shared" si="5"/>
        <v>match</v>
      </c>
      <c r="Y40" t="str">
        <f t="shared" si="5"/>
        <v>match</v>
      </c>
      <c r="Z40" t="str">
        <f t="shared" si="5"/>
        <v>match</v>
      </c>
      <c r="AA40" t="str">
        <f t="shared" si="5"/>
        <v>match</v>
      </c>
      <c r="AB40" t="str">
        <f t="shared" si="5"/>
        <v>match</v>
      </c>
      <c r="AC40" t="str">
        <f t="shared" si="5"/>
        <v>match</v>
      </c>
      <c r="AD40" t="str">
        <f t="shared" si="5"/>
        <v>match</v>
      </c>
      <c r="AE40" t="str">
        <f t="shared" si="5"/>
        <v>match</v>
      </c>
      <c r="AF40" t="str">
        <f t="shared" si="5"/>
        <v>match</v>
      </c>
      <c r="AG40" t="str">
        <f t="shared" si="5"/>
        <v>match</v>
      </c>
      <c r="AH40" t="str">
        <f t="shared" si="5"/>
        <v>match</v>
      </c>
      <c r="AI40" t="str">
        <f t="shared" si="5"/>
        <v>match</v>
      </c>
      <c r="AJ40" t="str">
        <f t="shared" si="5"/>
        <v>match</v>
      </c>
      <c r="AK40" t="str">
        <f t="shared" si="4"/>
        <v>match</v>
      </c>
      <c r="AL40" t="str">
        <f t="shared" si="4"/>
        <v>match</v>
      </c>
      <c r="AM40" t="str">
        <f t="shared" si="4"/>
        <v>match</v>
      </c>
    </row>
    <row r="41" spans="1:39" ht="16">
      <c r="A41">
        <v>41</v>
      </c>
      <c r="B41" s="1">
        <v>41337</v>
      </c>
      <c r="C41" s="30" t="s">
        <v>1637</v>
      </c>
      <c r="D41" s="27" t="s">
        <v>79</v>
      </c>
      <c r="E41" s="91"/>
      <c r="F41" s="2" t="s">
        <v>66</v>
      </c>
      <c r="G41" s="24" t="s">
        <v>137</v>
      </c>
      <c r="H41" s="43" t="s">
        <v>138</v>
      </c>
      <c r="I41" s="25" t="s">
        <v>139</v>
      </c>
      <c r="J41" s="25" t="s">
        <v>140</v>
      </c>
      <c r="K41" s="25" t="s">
        <v>141</v>
      </c>
      <c r="L41" s="26" t="s">
        <v>104</v>
      </c>
      <c r="M41" s="65">
        <v>2013</v>
      </c>
      <c r="N41" s="63">
        <v>3</v>
      </c>
      <c r="O41" s="63">
        <v>2</v>
      </c>
      <c r="P41" s="25" t="s">
        <v>12</v>
      </c>
      <c r="Q41" s="3" t="s">
        <v>47</v>
      </c>
      <c r="R41" s="4" t="s">
        <v>18</v>
      </c>
      <c r="S41" s="4" t="s">
        <v>1638</v>
      </c>
      <c r="T41" s="4" t="s">
        <v>45</v>
      </c>
      <c r="U41" t="str">
        <f t="shared" si="5"/>
        <v>match</v>
      </c>
      <c r="V41" t="str">
        <f t="shared" si="5"/>
        <v>NO MATCH</v>
      </c>
      <c r="W41" t="str">
        <f t="shared" si="5"/>
        <v>match</v>
      </c>
      <c r="X41" t="str">
        <f t="shared" si="5"/>
        <v>match</v>
      </c>
      <c r="Y41" t="str">
        <f t="shared" si="5"/>
        <v>match</v>
      </c>
      <c r="Z41" t="str">
        <f t="shared" si="5"/>
        <v>match</v>
      </c>
      <c r="AA41" t="str">
        <f t="shared" si="5"/>
        <v>match</v>
      </c>
      <c r="AB41" t="str">
        <f t="shared" si="5"/>
        <v>match</v>
      </c>
      <c r="AC41" t="str">
        <f t="shared" si="5"/>
        <v>match</v>
      </c>
      <c r="AD41" t="str">
        <f t="shared" si="5"/>
        <v>match</v>
      </c>
      <c r="AE41" t="str">
        <f t="shared" si="5"/>
        <v>match</v>
      </c>
      <c r="AF41" t="str">
        <f t="shared" si="5"/>
        <v>match</v>
      </c>
      <c r="AG41" t="str">
        <f t="shared" si="5"/>
        <v>match</v>
      </c>
      <c r="AH41" t="str">
        <f t="shared" si="5"/>
        <v>match</v>
      </c>
      <c r="AI41" t="str">
        <f t="shared" si="5"/>
        <v>match</v>
      </c>
      <c r="AJ41" t="str">
        <f t="shared" si="5"/>
        <v>match</v>
      </c>
      <c r="AK41" t="str">
        <f t="shared" si="4"/>
        <v>match</v>
      </c>
      <c r="AL41" t="str">
        <f t="shared" si="4"/>
        <v>match</v>
      </c>
      <c r="AM41" t="str">
        <f t="shared" si="4"/>
        <v>match</v>
      </c>
    </row>
    <row r="42" spans="1:39" ht="16">
      <c r="A42">
        <v>42</v>
      </c>
      <c r="B42" s="1">
        <v>43430</v>
      </c>
      <c r="C42" s="30" t="s">
        <v>536</v>
      </c>
      <c r="D42" s="27" t="s">
        <v>86</v>
      </c>
      <c r="E42" s="91"/>
      <c r="F42" s="2" t="s">
        <v>66</v>
      </c>
      <c r="G42" s="24" t="s">
        <v>1639</v>
      </c>
      <c r="H42" s="43" t="s">
        <v>538</v>
      </c>
      <c r="I42" s="25" t="s">
        <v>539</v>
      </c>
      <c r="J42" s="25" t="s">
        <v>540</v>
      </c>
      <c r="K42" s="25" t="s">
        <v>541</v>
      </c>
      <c r="L42" s="26" t="s">
        <v>540</v>
      </c>
      <c r="M42" s="65">
        <v>2018</v>
      </c>
      <c r="N42" s="63">
        <v>3</v>
      </c>
      <c r="O42" s="63">
        <v>1</v>
      </c>
      <c r="P42" s="25" t="s">
        <v>14</v>
      </c>
      <c r="Q42" s="3" t="s">
        <v>47</v>
      </c>
      <c r="R42" s="4" t="s">
        <v>21</v>
      </c>
      <c r="S42" s="4" t="s">
        <v>1547</v>
      </c>
      <c r="T42" s="4" t="s">
        <v>45</v>
      </c>
      <c r="U42" t="str">
        <f t="shared" si="5"/>
        <v>match</v>
      </c>
      <c r="V42" t="str">
        <f t="shared" si="5"/>
        <v>match</v>
      </c>
      <c r="W42" t="str">
        <f t="shared" si="5"/>
        <v>match</v>
      </c>
      <c r="X42" t="str">
        <f t="shared" si="5"/>
        <v>match</v>
      </c>
      <c r="Y42" t="str">
        <f t="shared" si="5"/>
        <v>match</v>
      </c>
      <c r="Z42" t="str">
        <f t="shared" si="5"/>
        <v>match</v>
      </c>
      <c r="AA42" t="str">
        <f t="shared" si="5"/>
        <v>match</v>
      </c>
      <c r="AB42" t="str">
        <f t="shared" si="5"/>
        <v>match</v>
      </c>
      <c r="AC42" t="str">
        <f t="shared" si="5"/>
        <v>match</v>
      </c>
      <c r="AD42" t="str">
        <f t="shared" si="5"/>
        <v>match</v>
      </c>
      <c r="AE42" t="str">
        <f t="shared" si="5"/>
        <v>match</v>
      </c>
      <c r="AF42" t="str">
        <f t="shared" si="5"/>
        <v>match</v>
      </c>
      <c r="AG42" t="str">
        <f t="shared" si="5"/>
        <v>match</v>
      </c>
      <c r="AH42" t="str">
        <f t="shared" si="5"/>
        <v>match</v>
      </c>
      <c r="AI42" t="str">
        <f t="shared" si="5"/>
        <v>match</v>
      </c>
      <c r="AJ42" t="str">
        <f t="shared" si="5"/>
        <v>match</v>
      </c>
      <c r="AK42" t="str">
        <f t="shared" si="4"/>
        <v>match</v>
      </c>
      <c r="AL42" t="str">
        <f t="shared" si="4"/>
        <v>match</v>
      </c>
      <c r="AM42" t="str">
        <f t="shared" si="4"/>
        <v>match</v>
      </c>
    </row>
    <row r="43" spans="1:39" ht="16">
      <c r="A43">
        <v>43</v>
      </c>
      <c r="B43" s="1">
        <v>42339</v>
      </c>
      <c r="C43" s="30" t="s">
        <v>245</v>
      </c>
      <c r="D43" s="27" t="s">
        <v>79</v>
      </c>
      <c r="E43" s="91"/>
      <c r="F43" s="2" t="s">
        <v>66</v>
      </c>
      <c r="G43" s="24" t="s">
        <v>246</v>
      </c>
      <c r="H43" s="43" t="s">
        <v>247</v>
      </c>
      <c r="I43" s="25" t="s">
        <v>248</v>
      </c>
      <c r="J43" s="25" t="s">
        <v>134</v>
      </c>
      <c r="K43" s="25" t="s">
        <v>249</v>
      </c>
      <c r="L43" s="26" t="s">
        <v>79</v>
      </c>
      <c r="M43" s="65">
        <v>2015</v>
      </c>
      <c r="N43" s="63">
        <v>3</v>
      </c>
      <c r="O43" s="63">
        <v>4</v>
      </c>
      <c r="P43" s="25" t="s">
        <v>1617</v>
      </c>
      <c r="Q43" s="3" t="s">
        <v>1608</v>
      </c>
      <c r="R43" s="4" t="s">
        <v>1527</v>
      </c>
      <c r="S43" s="4" t="s">
        <v>36</v>
      </c>
      <c r="T43" s="4" t="s">
        <v>45</v>
      </c>
      <c r="U43" t="str">
        <f t="shared" si="5"/>
        <v>match</v>
      </c>
      <c r="V43" t="str">
        <f t="shared" si="5"/>
        <v>match</v>
      </c>
      <c r="W43" t="str">
        <f t="shared" si="5"/>
        <v>match</v>
      </c>
      <c r="X43" t="str">
        <f t="shared" si="5"/>
        <v>match</v>
      </c>
      <c r="Y43" t="str">
        <f t="shared" si="5"/>
        <v>match</v>
      </c>
      <c r="Z43" t="str">
        <f t="shared" si="5"/>
        <v>match</v>
      </c>
      <c r="AA43" t="str">
        <f t="shared" si="5"/>
        <v>match</v>
      </c>
      <c r="AB43" t="str">
        <f t="shared" si="5"/>
        <v>match</v>
      </c>
      <c r="AC43" t="str">
        <f t="shared" si="5"/>
        <v>match</v>
      </c>
      <c r="AD43" t="str">
        <f t="shared" si="5"/>
        <v>match</v>
      </c>
      <c r="AE43" t="str">
        <f t="shared" si="5"/>
        <v>match</v>
      </c>
      <c r="AF43" t="str">
        <f t="shared" si="5"/>
        <v>match</v>
      </c>
      <c r="AG43" t="str">
        <f t="shared" si="5"/>
        <v>match</v>
      </c>
      <c r="AH43" t="str">
        <f t="shared" si="5"/>
        <v>match</v>
      </c>
      <c r="AI43" t="str">
        <f t="shared" si="5"/>
        <v>match</v>
      </c>
      <c r="AJ43" t="str">
        <f t="shared" si="5"/>
        <v>match</v>
      </c>
      <c r="AK43" t="str">
        <f t="shared" si="4"/>
        <v>match</v>
      </c>
      <c r="AL43" t="str">
        <f t="shared" si="4"/>
        <v>match</v>
      </c>
      <c r="AM43" t="str">
        <f t="shared" si="4"/>
        <v>match</v>
      </c>
    </row>
    <row r="44" spans="1:39" ht="16">
      <c r="A44">
        <v>44</v>
      </c>
      <c r="B44" s="6">
        <v>41306</v>
      </c>
      <c r="C44" s="30" t="s">
        <v>1640</v>
      </c>
      <c r="D44" s="27" t="s">
        <v>45</v>
      </c>
      <c r="E44" s="91"/>
      <c r="F44" s="7" t="s">
        <v>112</v>
      </c>
      <c r="G44" s="24" t="s">
        <v>131</v>
      </c>
      <c r="H44" s="69" t="s">
        <v>132</v>
      </c>
      <c r="I44" s="25" t="s">
        <v>133</v>
      </c>
      <c r="J44" s="25" t="s">
        <v>134</v>
      </c>
      <c r="K44" s="25" t="s">
        <v>135</v>
      </c>
      <c r="L44" s="26" t="s">
        <v>45</v>
      </c>
      <c r="M44" s="65">
        <v>2013</v>
      </c>
      <c r="N44" s="63">
        <v>3</v>
      </c>
      <c r="O44" s="63">
        <v>4</v>
      </c>
      <c r="P44" s="25" t="s">
        <v>11</v>
      </c>
      <c r="Q44" s="3" t="s">
        <v>56</v>
      </c>
      <c r="R44" s="4" t="s">
        <v>24</v>
      </c>
      <c r="S44" s="4" t="s">
        <v>36</v>
      </c>
      <c r="T44" s="4" t="s">
        <v>45</v>
      </c>
      <c r="U44" t="str">
        <f t="shared" si="5"/>
        <v>match</v>
      </c>
      <c r="V44" t="str">
        <f t="shared" si="5"/>
        <v>match</v>
      </c>
      <c r="W44" t="str">
        <f t="shared" si="5"/>
        <v>match</v>
      </c>
      <c r="X44" t="str">
        <f t="shared" si="5"/>
        <v>match</v>
      </c>
      <c r="Y44" t="str">
        <f t="shared" si="5"/>
        <v>match</v>
      </c>
      <c r="Z44" t="str">
        <f t="shared" si="5"/>
        <v>match</v>
      </c>
      <c r="AA44" t="str">
        <f t="shared" si="5"/>
        <v>match</v>
      </c>
      <c r="AB44" t="str">
        <f t="shared" si="5"/>
        <v>match</v>
      </c>
      <c r="AC44" t="str">
        <f t="shared" si="5"/>
        <v>match</v>
      </c>
      <c r="AD44" t="str">
        <f t="shared" si="5"/>
        <v>match</v>
      </c>
      <c r="AE44" t="str">
        <f t="shared" si="5"/>
        <v>match</v>
      </c>
      <c r="AF44" t="str">
        <f t="shared" si="5"/>
        <v>match</v>
      </c>
      <c r="AG44" t="str">
        <f t="shared" si="5"/>
        <v>match</v>
      </c>
      <c r="AH44" t="str">
        <f t="shared" si="5"/>
        <v>match</v>
      </c>
      <c r="AI44" t="str">
        <f t="shared" si="5"/>
        <v>match</v>
      </c>
      <c r="AJ44" t="str">
        <f t="shared" si="5"/>
        <v>match</v>
      </c>
      <c r="AK44" t="str">
        <f t="shared" si="4"/>
        <v>match</v>
      </c>
      <c r="AL44" t="str">
        <f t="shared" si="4"/>
        <v>match</v>
      </c>
      <c r="AM44" t="str">
        <f t="shared" si="4"/>
        <v>match</v>
      </c>
    </row>
    <row r="45" spans="1:39" ht="16">
      <c r="A45">
        <v>45</v>
      </c>
      <c r="B45" s="6">
        <v>42436</v>
      </c>
      <c r="C45" s="30" t="s">
        <v>280</v>
      </c>
      <c r="D45" s="27" t="s">
        <v>86</v>
      </c>
      <c r="E45" s="91"/>
      <c r="F45" s="7" t="s">
        <v>66</v>
      </c>
      <c r="G45" s="24" t="s">
        <v>281</v>
      </c>
      <c r="H45" s="43" t="s">
        <v>282</v>
      </c>
      <c r="I45" s="25" t="s">
        <v>283</v>
      </c>
      <c r="J45" s="25" t="s">
        <v>283</v>
      </c>
      <c r="K45" s="25" t="s">
        <v>284</v>
      </c>
      <c r="L45" s="26" t="s">
        <v>79</v>
      </c>
      <c r="M45" s="65">
        <v>2016</v>
      </c>
      <c r="N45" s="63">
        <v>3</v>
      </c>
      <c r="O45" s="63">
        <v>2</v>
      </c>
      <c r="P45" s="25" t="s">
        <v>12</v>
      </c>
      <c r="Q45" s="3" t="s">
        <v>55</v>
      </c>
      <c r="R45" s="4" t="s">
        <v>18</v>
      </c>
      <c r="S45" s="4" t="s">
        <v>1630</v>
      </c>
      <c r="T45" s="4" t="s">
        <v>45</v>
      </c>
      <c r="U45" t="str">
        <f t="shared" si="5"/>
        <v>match</v>
      </c>
      <c r="V45" t="str">
        <f t="shared" si="5"/>
        <v>match</v>
      </c>
      <c r="W45" t="str">
        <f t="shared" si="5"/>
        <v>match</v>
      </c>
      <c r="X45" t="str">
        <f t="shared" si="5"/>
        <v>match</v>
      </c>
      <c r="Y45" t="str">
        <f t="shared" si="5"/>
        <v>match</v>
      </c>
      <c r="Z45" t="str">
        <f t="shared" si="5"/>
        <v>match</v>
      </c>
      <c r="AA45" t="str">
        <f t="shared" si="5"/>
        <v>match</v>
      </c>
      <c r="AB45" t="str">
        <f t="shared" si="5"/>
        <v>match</v>
      </c>
      <c r="AC45" t="str">
        <f t="shared" si="5"/>
        <v>match</v>
      </c>
      <c r="AD45" t="str">
        <f t="shared" si="5"/>
        <v>match</v>
      </c>
      <c r="AE45" t="str">
        <f t="shared" si="5"/>
        <v>match</v>
      </c>
      <c r="AF45" t="str">
        <f t="shared" si="5"/>
        <v>match</v>
      </c>
      <c r="AG45" t="str">
        <f t="shared" si="5"/>
        <v>match</v>
      </c>
      <c r="AH45" t="str">
        <f t="shared" si="5"/>
        <v>match</v>
      </c>
      <c r="AI45" t="str">
        <f t="shared" si="5"/>
        <v>match</v>
      </c>
      <c r="AJ45" t="str">
        <f t="shared" si="5"/>
        <v>match</v>
      </c>
      <c r="AK45" t="str">
        <f t="shared" si="4"/>
        <v>match</v>
      </c>
      <c r="AL45" t="str">
        <f t="shared" si="4"/>
        <v>match</v>
      </c>
      <c r="AM45" t="str">
        <f t="shared" si="4"/>
        <v>match</v>
      </c>
    </row>
    <row r="46" spans="1:39" ht="16">
      <c r="A46">
        <v>46</v>
      </c>
      <c r="B46" s="6">
        <v>42452</v>
      </c>
      <c r="C46" s="30" t="s">
        <v>1641</v>
      </c>
      <c r="D46" s="27" t="s">
        <v>292</v>
      </c>
      <c r="E46" s="91"/>
      <c r="F46" s="7" t="s">
        <v>66</v>
      </c>
      <c r="G46" s="24" t="s">
        <v>286</v>
      </c>
      <c r="H46" s="69" t="s">
        <v>287</v>
      </c>
      <c r="I46" s="27" t="s">
        <v>288</v>
      </c>
      <c r="J46" s="25" t="s">
        <v>289</v>
      </c>
      <c r="K46" s="25" t="s">
        <v>290</v>
      </c>
      <c r="L46" s="26" t="s">
        <v>291</v>
      </c>
      <c r="M46" s="65">
        <v>2016</v>
      </c>
      <c r="N46" s="63">
        <v>3</v>
      </c>
      <c r="O46" s="63">
        <v>1</v>
      </c>
      <c r="P46" s="25" t="s">
        <v>14</v>
      </c>
      <c r="Q46" s="3" t="s">
        <v>56</v>
      </c>
      <c r="R46" s="4" t="s">
        <v>1642</v>
      </c>
      <c r="S46" s="4" t="s">
        <v>30</v>
      </c>
      <c r="T46" s="4" t="s">
        <v>45</v>
      </c>
      <c r="U46" t="str">
        <f t="shared" si="5"/>
        <v>match</v>
      </c>
      <c r="V46" t="str">
        <f t="shared" si="5"/>
        <v>match</v>
      </c>
      <c r="W46" t="str">
        <f t="shared" si="5"/>
        <v>match</v>
      </c>
      <c r="X46" t="str">
        <f t="shared" si="5"/>
        <v>match</v>
      </c>
      <c r="Y46" t="str">
        <f t="shared" si="5"/>
        <v>match</v>
      </c>
      <c r="Z46" t="str">
        <f t="shared" si="5"/>
        <v>match</v>
      </c>
      <c r="AA46" t="str">
        <f t="shared" si="5"/>
        <v>match</v>
      </c>
      <c r="AB46" t="str">
        <f t="shared" si="5"/>
        <v>match</v>
      </c>
      <c r="AC46" t="str">
        <f t="shared" si="5"/>
        <v>match</v>
      </c>
      <c r="AD46" t="str">
        <f t="shared" si="5"/>
        <v>match</v>
      </c>
      <c r="AE46" t="str">
        <f t="shared" si="5"/>
        <v>match</v>
      </c>
      <c r="AF46" t="str">
        <f t="shared" si="5"/>
        <v>match</v>
      </c>
      <c r="AG46" t="str">
        <f t="shared" si="5"/>
        <v>match</v>
      </c>
      <c r="AH46" t="str">
        <f t="shared" si="5"/>
        <v>match</v>
      </c>
      <c r="AI46" t="str">
        <f t="shared" si="5"/>
        <v>match</v>
      </c>
      <c r="AJ46" t="str">
        <f t="shared" si="5"/>
        <v>match</v>
      </c>
      <c r="AK46" t="str">
        <f t="shared" si="4"/>
        <v>match</v>
      </c>
      <c r="AL46" t="str">
        <f t="shared" si="4"/>
        <v>match</v>
      </c>
      <c r="AM46" t="str">
        <f t="shared" si="4"/>
        <v>match</v>
      </c>
    </row>
    <row r="47" spans="1:39" ht="16">
      <c r="A47">
        <v>47</v>
      </c>
      <c r="B47" s="1">
        <v>42779</v>
      </c>
      <c r="C47" s="30" t="s">
        <v>314</v>
      </c>
      <c r="D47" s="27" t="s">
        <v>72</v>
      </c>
      <c r="E47" s="91" t="s">
        <v>372</v>
      </c>
      <c r="F47" s="2" t="s">
        <v>66</v>
      </c>
      <c r="G47" s="24" t="s">
        <v>315</v>
      </c>
      <c r="H47" s="64" t="s">
        <v>1643</v>
      </c>
      <c r="I47" s="25" t="s">
        <v>317</v>
      </c>
      <c r="J47" s="25" t="s">
        <v>122</v>
      </c>
      <c r="K47" s="25" t="s">
        <v>318</v>
      </c>
      <c r="L47" s="26" t="s">
        <v>319</v>
      </c>
      <c r="M47" s="65">
        <v>2017</v>
      </c>
      <c r="N47" s="63">
        <v>3</v>
      </c>
      <c r="O47" s="63">
        <v>2</v>
      </c>
      <c r="P47" s="25" t="s">
        <v>12</v>
      </c>
      <c r="Q47" s="3" t="s">
        <v>1525</v>
      </c>
      <c r="R47" s="4" t="s">
        <v>18</v>
      </c>
      <c r="S47" s="4" t="s">
        <v>1541</v>
      </c>
      <c r="T47" s="4" t="s">
        <v>45</v>
      </c>
      <c r="U47" t="str">
        <f t="shared" si="5"/>
        <v>match</v>
      </c>
      <c r="V47" t="str">
        <f t="shared" si="5"/>
        <v>match</v>
      </c>
      <c r="W47" t="str">
        <f t="shared" si="5"/>
        <v>match</v>
      </c>
      <c r="X47" t="str">
        <f t="shared" si="5"/>
        <v>match</v>
      </c>
      <c r="Y47" t="str">
        <f t="shared" si="5"/>
        <v>match</v>
      </c>
      <c r="Z47" t="str">
        <f t="shared" si="5"/>
        <v>match</v>
      </c>
      <c r="AA47" t="str">
        <f t="shared" si="5"/>
        <v>match</v>
      </c>
      <c r="AB47" t="str">
        <f t="shared" si="5"/>
        <v>NO MATCH</v>
      </c>
      <c r="AC47" t="str">
        <f t="shared" si="5"/>
        <v>match</v>
      </c>
      <c r="AD47" t="str">
        <f t="shared" si="5"/>
        <v>match</v>
      </c>
      <c r="AE47" t="str">
        <f t="shared" si="5"/>
        <v>match</v>
      </c>
      <c r="AF47" t="str">
        <f t="shared" si="5"/>
        <v>match</v>
      </c>
      <c r="AG47" t="str">
        <f t="shared" si="5"/>
        <v>match</v>
      </c>
      <c r="AH47" t="str">
        <f t="shared" si="5"/>
        <v>match</v>
      </c>
      <c r="AI47" t="str">
        <f t="shared" si="5"/>
        <v>match</v>
      </c>
      <c r="AJ47" t="str">
        <f t="shared" si="5"/>
        <v>match</v>
      </c>
      <c r="AK47" t="str">
        <f t="shared" si="4"/>
        <v>match</v>
      </c>
      <c r="AL47" t="str">
        <f t="shared" si="4"/>
        <v>match</v>
      </c>
      <c r="AM47" t="str">
        <f t="shared" si="4"/>
        <v>match</v>
      </c>
    </row>
    <row r="48" spans="1:39" ht="16">
      <c r="A48">
        <v>48</v>
      </c>
      <c r="B48" s="1">
        <v>43437</v>
      </c>
      <c r="C48" s="30" t="s">
        <v>542</v>
      </c>
      <c r="D48" s="27" t="s">
        <v>45</v>
      </c>
      <c r="E48" s="91"/>
      <c r="F48" s="2" t="s">
        <v>112</v>
      </c>
      <c r="G48" s="24" t="s">
        <v>543</v>
      </c>
      <c r="H48" s="43" t="s">
        <v>544</v>
      </c>
      <c r="I48" s="25" t="s">
        <v>542</v>
      </c>
      <c r="J48" s="25" t="s">
        <v>545</v>
      </c>
      <c r="K48" s="25" t="s">
        <v>290</v>
      </c>
      <c r="L48" s="26" t="s">
        <v>45</v>
      </c>
      <c r="M48" s="65">
        <v>2018</v>
      </c>
      <c r="N48" s="63">
        <v>3</v>
      </c>
      <c r="O48" s="63">
        <v>1</v>
      </c>
      <c r="P48" s="25" t="s">
        <v>14</v>
      </c>
      <c r="Q48" s="3" t="s">
        <v>1644</v>
      </c>
      <c r="R48" s="4" t="s">
        <v>24</v>
      </c>
      <c r="S48" s="4" t="s">
        <v>30</v>
      </c>
      <c r="T48" s="4" t="s">
        <v>1553</v>
      </c>
      <c r="U48" t="str">
        <f t="shared" si="5"/>
        <v>match</v>
      </c>
      <c r="V48" t="str">
        <f t="shared" si="5"/>
        <v>match</v>
      </c>
      <c r="W48" t="str">
        <f t="shared" si="5"/>
        <v>match</v>
      </c>
      <c r="X48" t="str">
        <f t="shared" si="5"/>
        <v>match</v>
      </c>
      <c r="Y48" t="str">
        <f t="shared" si="5"/>
        <v>match</v>
      </c>
      <c r="Z48" t="str">
        <f t="shared" si="5"/>
        <v>match</v>
      </c>
      <c r="AA48" t="str">
        <f t="shared" si="5"/>
        <v>match</v>
      </c>
      <c r="AB48" t="str">
        <f t="shared" si="5"/>
        <v>match</v>
      </c>
      <c r="AC48" t="str">
        <f t="shared" si="5"/>
        <v>match</v>
      </c>
      <c r="AD48" t="str">
        <f t="shared" si="5"/>
        <v>match</v>
      </c>
      <c r="AE48" t="str">
        <f t="shared" si="5"/>
        <v>match</v>
      </c>
      <c r="AF48" t="str">
        <f t="shared" si="5"/>
        <v>match</v>
      </c>
      <c r="AG48" t="str">
        <f t="shared" si="5"/>
        <v>match</v>
      </c>
      <c r="AH48" t="str">
        <f t="shared" si="5"/>
        <v>match</v>
      </c>
      <c r="AI48" t="str">
        <f t="shared" si="5"/>
        <v>match</v>
      </c>
      <c r="AJ48" t="str">
        <f t="shared" si="5"/>
        <v>match</v>
      </c>
      <c r="AK48" t="str">
        <f t="shared" ref="AK48:AM63" si="6">IF(EXACT(R48, R161), "match", "NO MATCH")</f>
        <v>match</v>
      </c>
      <c r="AL48" t="str">
        <f t="shared" si="6"/>
        <v>match</v>
      </c>
      <c r="AM48" t="str">
        <f t="shared" si="6"/>
        <v>match</v>
      </c>
    </row>
    <row r="49" spans="1:39" ht="16">
      <c r="A49">
        <v>49</v>
      </c>
      <c r="B49" s="55">
        <v>43871</v>
      </c>
      <c r="C49" s="30" t="s">
        <v>261</v>
      </c>
      <c r="D49" s="27" t="s">
        <v>72</v>
      </c>
      <c r="E49" s="91" t="s">
        <v>1645</v>
      </c>
      <c r="F49" s="7" t="s">
        <v>66</v>
      </c>
      <c r="G49" s="56" t="s">
        <v>1646</v>
      </c>
      <c r="H49" s="57" t="s">
        <v>263</v>
      </c>
      <c r="I49" s="25" t="s">
        <v>1647</v>
      </c>
      <c r="J49" s="25" t="s">
        <v>265</v>
      </c>
      <c r="K49" s="25" t="s">
        <v>266</v>
      </c>
      <c r="L49" s="26" t="s">
        <v>267</v>
      </c>
      <c r="M49" s="63">
        <v>2015</v>
      </c>
      <c r="N49" s="63">
        <v>3</v>
      </c>
      <c r="O49" s="63">
        <v>3</v>
      </c>
      <c r="P49" s="25" t="s">
        <v>12</v>
      </c>
      <c r="Q49" s="3" t="s">
        <v>1525</v>
      </c>
      <c r="R49" s="4" t="s">
        <v>24</v>
      </c>
      <c r="S49" s="4" t="s">
        <v>36</v>
      </c>
      <c r="T49" s="4" t="s">
        <v>45</v>
      </c>
      <c r="U49" t="str">
        <f t="shared" si="5"/>
        <v>match</v>
      </c>
      <c r="V49" t="str">
        <f t="shared" si="5"/>
        <v>match</v>
      </c>
      <c r="W49" t="str">
        <f t="shared" si="5"/>
        <v>match</v>
      </c>
      <c r="X49" t="str">
        <f t="shared" si="5"/>
        <v>match</v>
      </c>
      <c r="Y49" t="str">
        <f t="shared" si="5"/>
        <v>match</v>
      </c>
      <c r="Z49" t="str">
        <f t="shared" si="5"/>
        <v>NO MATCH</v>
      </c>
      <c r="AA49" t="str">
        <f t="shared" si="5"/>
        <v>match</v>
      </c>
      <c r="AB49" t="str">
        <f t="shared" si="5"/>
        <v>match</v>
      </c>
      <c r="AC49" t="str">
        <f t="shared" si="5"/>
        <v>match</v>
      </c>
      <c r="AD49" t="str">
        <f t="shared" si="5"/>
        <v>match</v>
      </c>
      <c r="AE49" t="str">
        <f t="shared" si="5"/>
        <v>NO MATCH</v>
      </c>
      <c r="AF49" t="str">
        <f t="shared" si="5"/>
        <v>NO MATCH</v>
      </c>
      <c r="AG49" t="str">
        <f t="shared" si="5"/>
        <v>match</v>
      </c>
      <c r="AH49" t="str">
        <f t="shared" si="5"/>
        <v>NO MATCH</v>
      </c>
      <c r="AI49" t="str">
        <f t="shared" si="5"/>
        <v>NO MATCH</v>
      </c>
      <c r="AJ49" t="str">
        <f t="shared" si="5"/>
        <v>NO MATCH</v>
      </c>
      <c r="AK49" t="str">
        <f t="shared" si="6"/>
        <v>match</v>
      </c>
      <c r="AL49" t="str">
        <f t="shared" si="6"/>
        <v>match</v>
      </c>
      <c r="AM49" t="str">
        <f t="shared" si="6"/>
        <v>match</v>
      </c>
    </row>
    <row r="50" spans="1:39" ht="16">
      <c r="A50">
        <v>50</v>
      </c>
      <c r="B50" s="1">
        <v>43663</v>
      </c>
      <c r="C50" s="30" t="s">
        <v>1648</v>
      </c>
      <c r="D50" s="27" t="s">
        <v>45</v>
      </c>
      <c r="E50" s="91"/>
      <c r="F50" s="2" t="s">
        <v>112</v>
      </c>
      <c r="G50" s="24" t="s">
        <v>650</v>
      </c>
      <c r="H50" s="43" t="s">
        <v>651</v>
      </c>
      <c r="I50" s="25" t="s">
        <v>652</v>
      </c>
      <c r="J50" s="25" t="s">
        <v>653</v>
      </c>
      <c r="K50" s="25" t="s">
        <v>654</v>
      </c>
      <c r="L50" s="26" t="s">
        <v>45</v>
      </c>
      <c r="M50" s="65">
        <v>2019</v>
      </c>
      <c r="N50" s="63">
        <v>1</v>
      </c>
      <c r="O50" s="63">
        <v>4</v>
      </c>
      <c r="P50" s="25" t="s">
        <v>13</v>
      </c>
      <c r="Q50" s="3" t="s">
        <v>1525</v>
      </c>
      <c r="R50" s="4" t="s">
        <v>23</v>
      </c>
      <c r="S50" s="4" t="s">
        <v>36</v>
      </c>
      <c r="T50" s="4" t="s">
        <v>1649</v>
      </c>
      <c r="U50" t="str">
        <f t="shared" si="5"/>
        <v>match</v>
      </c>
      <c r="V50" t="str">
        <f t="shared" si="5"/>
        <v>NO MATCH</v>
      </c>
      <c r="W50" t="str">
        <f t="shared" si="5"/>
        <v>match</v>
      </c>
      <c r="X50" t="str">
        <f t="shared" si="5"/>
        <v>match</v>
      </c>
      <c r="Y50" t="str">
        <f t="shared" si="5"/>
        <v>match</v>
      </c>
      <c r="Z50" t="str">
        <f t="shared" si="5"/>
        <v>match</v>
      </c>
      <c r="AA50" t="str">
        <f t="shared" si="5"/>
        <v>match</v>
      </c>
      <c r="AB50" t="str">
        <f t="shared" si="5"/>
        <v>match</v>
      </c>
      <c r="AC50" t="str">
        <f t="shared" si="5"/>
        <v>match</v>
      </c>
      <c r="AD50" t="str">
        <f t="shared" si="5"/>
        <v>match</v>
      </c>
      <c r="AE50" t="str">
        <f t="shared" si="5"/>
        <v>match</v>
      </c>
      <c r="AF50" t="str">
        <f t="shared" si="5"/>
        <v>match</v>
      </c>
      <c r="AG50" t="str">
        <f t="shared" si="5"/>
        <v>match</v>
      </c>
      <c r="AH50" t="str">
        <f t="shared" si="5"/>
        <v>match</v>
      </c>
      <c r="AI50" t="str">
        <f t="shared" si="5"/>
        <v>match</v>
      </c>
      <c r="AJ50" t="str">
        <f t="shared" ref="AJ50:AM65" si="7">IF(EXACT(Q50, Q163), "match", "NO MATCH")</f>
        <v>match</v>
      </c>
      <c r="AK50" t="str">
        <f t="shared" si="6"/>
        <v>match</v>
      </c>
      <c r="AL50" t="str">
        <f t="shared" si="6"/>
        <v>match</v>
      </c>
      <c r="AM50" t="str">
        <f t="shared" si="6"/>
        <v>match</v>
      </c>
    </row>
    <row r="51" spans="1:39">
      <c r="A51">
        <v>51</v>
      </c>
      <c r="B51" s="55">
        <v>43953</v>
      </c>
      <c r="C51" s="30" t="s">
        <v>1650</v>
      </c>
      <c r="D51" s="27" t="s">
        <v>79</v>
      </c>
      <c r="E51" s="92"/>
      <c r="F51" s="7" t="s">
        <v>66</v>
      </c>
      <c r="G51" s="56" t="s">
        <v>785</v>
      </c>
      <c r="H51" s="57" t="s">
        <v>786</v>
      </c>
      <c r="I51" s="25" t="s">
        <v>787</v>
      </c>
      <c r="J51" s="25" t="s">
        <v>788</v>
      </c>
      <c r="K51" s="25" t="s">
        <v>789</v>
      </c>
      <c r="L51" s="26" t="s">
        <v>79</v>
      </c>
      <c r="M51" s="63">
        <v>2020</v>
      </c>
      <c r="N51" s="63">
        <v>4</v>
      </c>
      <c r="O51" s="63">
        <v>4</v>
      </c>
      <c r="P51" s="25" t="s">
        <v>14</v>
      </c>
      <c r="Q51" s="3" t="s">
        <v>1543</v>
      </c>
      <c r="R51" s="4" t="s">
        <v>24</v>
      </c>
      <c r="S51" s="4" t="s">
        <v>30</v>
      </c>
      <c r="T51" s="4" t="s">
        <v>45</v>
      </c>
      <c r="U51" t="str">
        <f t="shared" ref="U51:AJ66" si="8">IF(EXACT(B51, B164), "match", "NO MATCH")</f>
        <v>match</v>
      </c>
      <c r="V51" t="str">
        <f t="shared" si="8"/>
        <v>match</v>
      </c>
      <c r="W51" t="str">
        <f t="shared" si="8"/>
        <v>match</v>
      </c>
      <c r="X51" t="str">
        <f t="shared" si="8"/>
        <v>match</v>
      </c>
      <c r="Y51" t="str">
        <f t="shared" si="8"/>
        <v>match</v>
      </c>
      <c r="Z51" t="str">
        <f t="shared" si="8"/>
        <v>match</v>
      </c>
      <c r="AA51" t="str">
        <f t="shared" si="8"/>
        <v>match</v>
      </c>
      <c r="AB51" t="str">
        <f t="shared" si="8"/>
        <v>match</v>
      </c>
      <c r="AC51" t="str">
        <f t="shared" si="8"/>
        <v>match</v>
      </c>
      <c r="AD51" t="str">
        <f t="shared" si="8"/>
        <v>match</v>
      </c>
      <c r="AE51" t="str">
        <f t="shared" si="8"/>
        <v>match</v>
      </c>
      <c r="AF51" t="str">
        <f t="shared" si="8"/>
        <v>match</v>
      </c>
      <c r="AG51" t="str">
        <f t="shared" si="8"/>
        <v>match</v>
      </c>
      <c r="AH51" t="str">
        <f t="shared" si="8"/>
        <v>match</v>
      </c>
      <c r="AI51" t="str">
        <f t="shared" si="8"/>
        <v>match</v>
      </c>
      <c r="AJ51" t="str">
        <f t="shared" si="7"/>
        <v>NO MATCH</v>
      </c>
      <c r="AK51" t="str">
        <f t="shared" si="6"/>
        <v>NO MATCH</v>
      </c>
      <c r="AL51" t="str">
        <f t="shared" si="6"/>
        <v>match</v>
      </c>
      <c r="AM51" t="str">
        <f t="shared" si="6"/>
        <v>match</v>
      </c>
    </row>
    <row r="52" spans="1:39" ht="16">
      <c r="A52">
        <v>52</v>
      </c>
      <c r="B52" s="1">
        <v>41402</v>
      </c>
      <c r="C52" s="30" t="s">
        <v>148</v>
      </c>
      <c r="D52" s="27" t="s">
        <v>79</v>
      </c>
      <c r="E52" s="91"/>
      <c r="F52" s="2" t="s">
        <v>66</v>
      </c>
      <c r="G52" s="24" t="s">
        <v>149</v>
      </c>
      <c r="H52" s="43" t="s">
        <v>150</v>
      </c>
      <c r="I52" s="25" t="s">
        <v>151</v>
      </c>
      <c r="J52" s="25" t="s">
        <v>152</v>
      </c>
      <c r="K52" s="25" t="s">
        <v>153</v>
      </c>
      <c r="L52" s="26" t="s">
        <v>79</v>
      </c>
      <c r="M52" s="65">
        <v>2013</v>
      </c>
      <c r="N52" s="63">
        <v>3</v>
      </c>
      <c r="O52" s="63">
        <v>3</v>
      </c>
      <c r="P52" s="25" t="s">
        <v>14</v>
      </c>
      <c r="Q52" s="3" t="s">
        <v>51</v>
      </c>
      <c r="R52" s="4" t="s">
        <v>24</v>
      </c>
      <c r="S52" s="4" t="s">
        <v>1631</v>
      </c>
      <c r="T52" s="4" t="s">
        <v>45</v>
      </c>
      <c r="U52" t="str">
        <f t="shared" si="8"/>
        <v>match</v>
      </c>
      <c r="V52" t="str">
        <f t="shared" si="8"/>
        <v>match</v>
      </c>
      <c r="W52" t="str">
        <f t="shared" si="8"/>
        <v>match</v>
      </c>
      <c r="X52" t="str">
        <f t="shared" si="8"/>
        <v>match</v>
      </c>
      <c r="Y52" t="str">
        <f t="shared" si="8"/>
        <v>match</v>
      </c>
      <c r="Z52" t="str">
        <f t="shared" si="8"/>
        <v>match</v>
      </c>
      <c r="AA52" t="str">
        <f t="shared" si="8"/>
        <v>match</v>
      </c>
      <c r="AB52" t="str">
        <f t="shared" si="8"/>
        <v>match</v>
      </c>
      <c r="AC52" t="str">
        <f t="shared" si="8"/>
        <v>match</v>
      </c>
      <c r="AD52" t="str">
        <f t="shared" si="8"/>
        <v>match</v>
      </c>
      <c r="AE52" t="str">
        <f t="shared" si="8"/>
        <v>match</v>
      </c>
      <c r="AF52" t="str">
        <f t="shared" si="8"/>
        <v>match</v>
      </c>
      <c r="AG52" t="str">
        <f t="shared" si="8"/>
        <v>match</v>
      </c>
      <c r="AH52" t="str">
        <f t="shared" si="8"/>
        <v>NO MATCH</v>
      </c>
      <c r="AI52" t="str">
        <f t="shared" si="8"/>
        <v>match</v>
      </c>
      <c r="AJ52" t="str">
        <f t="shared" si="7"/>
        <v>match</v>
      </c>
      <c r="AK52" t="str">
        <f t="shared" si="6"/>
        <v>match</v>
      </c>
      <c r="AL52" t="str">
        <f t="shared" si="6"/>
        <v>match</v>
      </c>
      <c r="AM52" t="str">
        <f t="shared" si="6"/>
        <v>match</v>
      </c>
    </row>
    <row r="53" spans="1:39" ht="16">
      <c r="A53">
        <v>53</v>
      </c>
      <c r="B53" s="6">
        <v>40746</v>
      </c>
      <c r="C53" s="30" t="s">
        <v>1651</v>
      </c>
      <c r="D53" s="27" t="s">
        <v>45</v>
      </c>
      <c r="E53" s="91"/>
      <c r="F53" s="7" t="s">
        <v>112</v>
      </c>
      <c r="G53" s="24" t="s">
        <v>113</v>
      </c>
      <c r="H53" s="69" t="s">
        <v>114</v>
      </c>
      <c r="I53" s="25" t="s">
        <v>115</v>
      </c>
      <c r="J53" s="25" t="s">
        <v>116</v>
      </c>
      <c r="K53" s="25" t="s">
        <v>117</v>
      </c>
      <c r="L53" s="26" t="s">
        <v>45</v>
      </c>
      <c r="M53" s="65">
        <v>2011</v>
      </c>
      <c r="N53" s="63">
        <v>3</v>
      </c>
      <c r="O53" s="63">
        <v>5</v>
      </c>
      <c r="P53" s="25" t="s">
        <v>11</v>
      </c>
      <c r="Q53" s="3" t="s">
        <v>1598</v>
      </c>
      <c r="R53" s="4" t="s">
        <v>20</v>
      </c>
      <c r="S53" s="4" t="s">
        <v>36</v>
      </c>
      <c r="T53" s="4" t="s">
        <v>1652</v>
      </c>
      <c r="U53" t="str">
        <f t="shared" si="8"/>
        <v>match</v>
      </c>
      <c r="V53" t="str">
        <f t="shared" si="8"/>
        <v>match</v>
      </c>
      <c r="W53" t="str">
        <f t="shared" si="8"/>
        <v>match</v>
      </c>
      <c r="X53" t="str">
        <f t="shared" si="8"/>
        <v>match</v>
      </c>
      <c r="Y53" t="str">
        <f t="shared" si="8"/>
        <v>match</v>
      </c>
      <c r="Z53" t="str">
        <f t="shared" si="8"/>
        <v>NO MATCH</v>
      </c>
      <c r="AA53" t="str">
        <f t="shared" si="8"/>
        <v>match</v>
      </c>
      <c r="AB53" t="str">
        <f t="shared" si="8"/>
        <v>match</v>
      </c>
      <c r="AC53" t="str">
        <f t="shared" si="8"/>
        <v>match</v>
      </c>
      <c r="AD53" t="str">
        <f t="shared" si="8"/>
        <v>match</v>
      </c>
      <c r="AE53" t="str">
        <f t="shared" si="8"/>
        <v>match</v>
      </c>
      <c r="AF53" t="str">
        <f t="shared" si="8"/>
        <v>match</v>
      </c>
      <c r="AG53" t="str">
        <f t="shared" si="8"/>
        <v>match</v>
      </c>
      <c r="AH53" t="str">
        <f t="shared" si="8"/>
        <v>match</v>
      </c>
      <c r="AI53" t="str">
        <f t="shared" si="8"/>
        <v>match</v>
      </c>
      <c r="AJ53" t="str">
        <f t="shared" si="7"/>
        <v>match</v>
      </c>
      <c r="AK53" t="str">
        <f t="shared" si="6"/>
        <v>match</v>
      </c>
      <c r="AL53" t="str">
        <f t="shared" si="6"/>
        <v>match</v>
      </c>
      <c r="AM53" t="str">
        <f t="shared" si="6"/>
        <v>match</v>
      </c>
    </row>
    <row r="54" spans="1:39" ht="16">
      <c r="A54">
        <v>54</v>
      </c>
      <c r="B54" s="55">
        <v>43480</v>
      </c>
      <c r="C54" s="30" t="s">
        <v>1653</v>
      </c>
      <c r="D54" s="27" t="s">
        <v>86</v>
      </c>
      <c r="E54" s="91"/>
      <c r="F54" s="7" t="s">
        <v>66</v>
      </c>
      <c r="G54" s="56" t="s">
        <v>563</v>
      </c>
      <c r="H54" s="57" t="s">
        <v>564</v>
      </c>
      <c r="I54" s="25" t="s">
        <v>83</v>
      </c>
      <c r="J54" s="25" t="s">
        <v>565</v>
      </c>
      <c r="K54" s="25" t="s">
        <v>566</v>
      </c>
      <c r="L54" s="26" t="s">
        <v>79</v>
      </c>
      <c r="M54" s="63">
        <v>2019</v>
      </c>
      <c r="N54" s="63">
        <v>2</v>
      </c>
      <c r="O54" s="63">
        <v>1</v>
      </c>
      <c r="P54" s="25" t="s">
        <v>15</v>
      </c>
      <c r="Q54" s="3" t="s">
        <v>1567</v>
      </c>
      <c r="R54" s="4" t="s">
        <v>22</v>
      </c>
      <c r="S54" s="4" t="s">
        <v>28</v>
      </c>
      <c r="T54" s="4" t="s">
        <v>45</v>
      </c>
      <c r="U54" t="str">
        <f t="shared" si="8"/>
        <v>match</v>
      </c>
      <c r="V54" t="str">
        <f t="shared" si="8"/>
        <v>NO MATCH</v>
      </c>
      <c r="W54" t="str">
        <f t="shared" si="8"/>
        <v>NO MATCH</v>
      </c>
      <c r="X54" t="str">
        <f t="shared" si="8"/>
        <v>match</v>
      </c>
      <c r="Y54" t="str">
        <f t="shared" si="8"/>
        <v>match</v>
      </c>
      <c r="Z54" t="str">
        <f t="shared" si="8"/>
        <v>match</v>
      </c>
      <c r="AA54" t="str">
        <f t="shared" si="8"/>
        <v>match</v>
      </c>
      <c r="AB54" t="str">
        <f t="shared" si="8"/>
        <v>match</v>
      </c>
      <c r="AC54" t="str">
        <f t="shared" si="8"/>
        <v>match</v>
      </c>
      <c r="AD54" t="str">
        <f t="shared" si="8"/>
        <v>match</v>
      </c>
      <c r="AE54" t="str">
        <f t="shared" si="8"/>
        <v>match</v>
      </c>
      <c r="AF54" t="str">
        <f t="shared" si="8"/>
        <v>match</v>
      </c>
      <c r="AG54" t="str">
        <f t="shared" si="8"/>
        <v>match</v>
      </c>
      <c r="AH54" t="str">
        <f t="shared" si="8"/>
        <v>match</v>
      </c>
      <c r="AI54" t="str">
        <f t="shared" si="8"/>
        <v>match</v>
      </c>
      <c r="AJ54" t="str">
        <f t="shared" si="7"/>
        <v>NO MATCH</v>
      </c>
      <c r="AK54" t="str">
        <f t="shared" si="6"/>
        <v>match</v>
      </c>
      <c r="AL54" t="str">
        <f t="shared" si="6"/>
        <v>match</v>
      </c>
      <c r="AM54" t="str">
        <f t="shared" si="6"/>
        <v>match</v>
      </c>
    </row>
    <row r="55" spans="1:39">
      <c r="A55">
        <v>55</v>
      </c>
      <c r="B55" s="55">
        <v>43445</v>
      </c>
      <c r="C55" s="30" t="s">
        <v>546</v>
      </c>
      <c r="D55" s="27" t="s">
        <v>79</v>
      </c>
      <c r="E55" s="92"/>
      <c r="F55" s="7" t="s">
        <v>66</v>
      </c>
      <c r="G55" s="56" t="s">
        <v>547</v>
      </c>
      <c r="H55" s="57" t="s">
        <v>548</v>
      </c>
      <c r="I55" s="25" t="s">
        <v>549</v>
      </c>
      <c r="J55" s="25" t="s">
        <v>550</v>
      </c>
      <c r="K55" s="25" t="s">
        <v>551</v>
      </c>
      <c r="L55" s="26" t="s">
        <v>552</v>
      </c>
      <c r="M55" s="63">
        <v>2018</v>
      </c>
      <c r="N55" s="63">
        <v>3</v>
      </c>
      <c r="O55" s="63">
        <v>1</v>
      </c>
      <c r="P55" s="25" t="s">
        <v>14</v>
      </c>
      <c r="Q55" s="3" t="s">
        <v>47</v>
      </c>
      <c r="R55" s="4" t="s">
        <v>22</v>
      </c>
      <c r="S55" s="4" t="s">
        <v>1573</v>
      </c>
      <c r="T55" s="4" t="s">
        <v>45</v>
      </c>
      <c r="U55" t="str">
        <f t="shared" si="8"/>
        <v>match</v>
      </c>
      <c r="V55" t="str">
        <f t="shared" si="8"/>
        <v>NO MATCH</v>
      </c>
      <c r="W55" t="str">
        <f t="shared" si="8"/>
        <v>match</v>
      </c>
      <c r="X55" t="str">
        <f t="shared" si="8"/>
        <v>match</v>
      </c>
      <c r="Y55" t="str">
        <f t="shared" si="8"/>
        <v>match</v>
      </c>
      <c r="Z55" t="str">
        <f t="shared" si="8"/>
        <v>match</v>
      </c>
      <c r="AA55" t="str">
        <f t="shared" si="8"/>
        <v>match</v>
      </c>
      <c r="AB55" t="str">
        <f t="shared" si="8"/>
        <v>match</v>
      </c>
      <c r="AC55" t="str">
        <f t="shared" si="8"/>
        <v>match</v>
      </c>
      <c r="AD55" t="str">
        <f t="shared" si="8"/>
        <v>match</v>
      </c>
      <c r="AE55" t="str">
        <f t="shared" si="8"/>
        <v>match</v>
      </c>
      <c r="AF55" t="str">
        <f t="shared" si="8"/>
        <v>match</v>
      </c>
      <c r="AG55" t="str">
        <f t="shared" si="8"/>
        <v>match</v>
      </c>
      <c r="AH55" t="str">
        <f t="shared" si="8"/>
        <v>NO MATCH</v>
      </c>
      <c r="AI55" t="str">
        <f t="shared" si="8"/>
        <v>match</v>
      </c>
      <c r="AJ55" t="str">
        <f t="shared" si="7"/>
        <v>match</v>
      </c>
      <c r="AK55" t="str">
        <f t="shared" si="6"/>
        <v>match</v>
      </c>
      <c r="AL55" t="str">
        <f t="shared" si="6"/>
        <v>NO MATCH</v>
      </c>
      <c r="AM55" t="str">
        <f t="shared" si="6"/>
        <v>match</v>
      </c>
    </row>
    <row r="56" spans="1:39" ht="16">
      <c r="A56">
        <v>56</v>
      </c>
      <c r="B56" s="6">
        <v>41429</v>
      </c>
      <c r="C56" s="30" t="s">
        <v>160</v>
      </c>
      <c r="D56" s="27" t="s">
        <v>45</v>
      </c>
      <c r="E56" s="91"/>
      <c r="F56" s="7" t="s">
        <v>112</v>
      </c>
      <c r="G56" s="24" t="s">
        <v>161</v>
      </c>
      <c r="H56" s="69" t="s">
        <v>162</v>
      </c>
      <c r="I56" s="25" t="s">
        <v>163</v>
      </c>
      <c r="J56" s="25" t="s">
        <v>84</v>
      </c>
      <c r="K56" s="25" t="s">
        <v>85</v>
      </c>
      <c r="L56" s="26" t="s">
        <v>45</v>
      </c>
      <c r="M56" s="65">
        <v>2013</v>
      </c>
      <c r="N56" s="63">
        <v>3</v>
      </c>
      <c r="O56" s="63">
        <v>2</v>
      </c>
      <c r="P56" s="25" t="s">
        <v>12</v>
      </c>
      <c r="Q56" s="3" t="s">
        <v>56</v>
      </c>
      <c r="R56" s="4" t="s">
        <v>23</v>
      </c>
      <c r="S56" s="4" t="s">
        <v>1654</v>
      </c>
      <c r="T56" s="4" t="s">
        <v>1592</v>
      </c>
      <c r="U56" t="str">
        <f t="shared" si="8"/>
        <v>match</v>
      </c>
      <c r="V56" t="str">
        <f t="shared" si="8"/>
        <v>match</v>
      </c>
      <c r="W56" t="str">
        <f t="shared" si="8"/>
        <v>match</v>
      </c>
      <c r="X56" t="str">
        <f t="shared" si="8"/>
        <v>match</v>
      </c>
      <c r="Y56" t="str">
        <f t="shared" si="8"/>
        <v>match</v>
      </c>
      <c r="Z56" t="str">
        <f t="shared" si="8"/>
        <v>match</v>
      </c>
      <c r="AA56" t="str">
        <f t="shared" si="8"/>
        <v>match</v>
      </c>
      <c r="AB56" t="str">
        <f t="shared" si="8"/>
        <v>match</v>
      </c>
      <c r="AC56" t="str">
        <f t="shared" si="8"/>
        <v>match</v>
      </c>
      <c r="AD56" t="str">
        <f t="shared" si="8"/>
        <v>match</v>
      </c>
      <c r="AE56" t="str">
        <f t="shared" si="8"/>
        <v>match</v>
      </c>
      <c r="AF56" t="str">
        <f t="shared" si="8"/>
        <v>match</v>
      </c>
      <c r="AG56" t="str">
        <f t="shared" si="8"/>
        <v>match</v>
      </c>
      <c r="AH56" t="str">
        <f t="shared" si="8"/>
        <v>match</v>
      </c>
      <c r="AI56" t="str">
        <f t="shared" si="8"/>
        <v>match</v>
      </c>
      <c r="AJ56" t="str">
        <f t="shared" si="7"/>
        <v>match</v>
      </c>
      <c r="AK56" t="str">
        <f t="shared" si="6"/>
        <v>match</v>
      </c>
      <c r="AL56" t="str">
        <f t="shared" si="6"/>
        <v>match</v>
      </c>
      <c r="AM56" t="str">
        <f t="shared" si="6"/>
        <v>match</v>
      </c>
    </row>
    <row r="57" spans="1:39" ht="16">
      <c r="A57">
        <v>57</v>
      </c>
      <c r="B57" s="6">
        <v>43687</v>
      </c>
      <c r="C57" s="30" t="s">
        <v>667</v>
      </c>
      <c r="D57" s="27" t="s">
        <v>45</v>
      </c>
      <c r="E57" s="91"/>
      <c r="F57" s="7" t="s">
        <v>112</v>
      </c>
      <c r="G57" s="24" t="s">
        <v>668</v>
      </c>
      <c r="H57" s="69" t="s">
        <v>669</v>
      </c>
      <c r="I57" s="25" t="s">
        <v>670</v>
      </c>
      <c r="J57" s="25" t="s">
        <v>671</v>
      </c>
      <c r="K57" s="25" t="s">
        <v>430</v>
      </c>
      <c r="L57" s="26" t="s">
        <v>45</v>
      </c>
      <c r="M57" s="65">
        <v>2019</v>
      </c>
      <c r="N57" s="63">
        <v>1</v>
      </c>
      <c r="O57" s="63">
        <v>4</v>
      </c>
      <c r="P57" s="25" t="s">
        <v>1621</v>
      </c>
      <c r="Q57" s="3" t="s">
        <v>1525</v>
      </c>
      <c r="R57" s="4" t="s">
        <v>24</v>
      </c>
      <c r="S57" s="4" t="s">
        <v>36</v>
      </c>
      <c r="T57" s="4" t="s">
        <v>1635</v>
      </c>
      <c r="U57" t="str">
        <f t="shared" si="8"/>
        <v>match</v>
      </c>
      <c r="V57" t="str">
        <f t="shared" si="8"/>
        <v>match</v>
      </c>
      <c r="W57" t="str">
        <f t="shared" si="8"/>
        <v>match</v>
      </c>
      <c r="X57" t="str">
        <f t="shared" si="8"/>
        <v>match</v>
      </c>
      <c r="Y57" t="str">
        <f t="shared" si="8"/>
        <v>match</v>
      </c>
      <c r="Z57" t="str">
        <f t="shared" si="8"/>
        <v>NO MATCH</v>
      </c>
      <c r="AA57" t="str">
        <f t="shared" si="8"/>
        <v>match</v>
      </c>
      <c r="AB57" t="str">
        <f t="shared" si="8"/>
        <v>match</v>
      </c>
      <c r="AC57" t="str">
        <f t="shared" si="8"/>
        <v>match</v>
      </c>
      <c r="AD57" t="str">
        <f t="shared" si="8"/>
        <v>match</v>
      </c>
      <c r="AE57" t="str">
        <f t="shared" si="8"/>
        <v>match</v>
      </c>
      <c r="AF57" t="str">
        <f t="shared" si="8"/>
        <v>match</v>
      </c>
      <c r="AG57" t="str">
        <f t="shared" si="8"/>
        <v>match</v>
      </c>
      <c r="AH57" t="str">
        <f t="shared" si="8"/>
        <v>match</v>
      </c>
      <c r="AI57" t="str">
        <f t="shared" si="8"/>
        <v>match</v>
      </c>
      <c r="AJ57" t="str">
        <f t="shared" si="7"/>
        <v>match</v>
      </c>
      <c r="AK57" t="str">
        <f t="shared" si="6"/>
        <v>match</v>
      </c>
      <c r="AL57" t="str">
        <f t="shared" si="6"/>
        <v>match</v>
      </c>
      <c r="AM57" t="str">
        <f t="shared" si="6"/>
        <v>match</v>
      </c>
    </row>
    <row r="58" spans="1:39" ht="16">
      <c r="A58">
        <v>58</v>
      </c>
      <c r="B58" s="1">
        <v>41641</v>
      </c>
      <c r="C58" s="30" t="s">
        <v>176</v>
      </c>
      <c r="D58" s="27" t="s">
        <v>72</v>
      </c>
      <c r="E58" s="91" t="s">
        <v>372</v>
      </c>
      <c r="F58" s="2" t="s">
        <v>66</v>
      </c>
      <c r="G58" s="38" t="s">
        <v>177</v>
      </c>
      <c r="H58" s="43" t="s">
        <v>178</v>
      </c>
      <c r="I58" s="25" t="s">
        <v>179</v>
      </c>
      <c r="J58" s="25" t="s">
        <v>122</v>
      </c>
      <c r="K58" s="25" t="s">
        <v>180</v>
      </c>
      <c r="L58" s="26" t="s">
        <v>104</v>
      </c>
      <c r="M58" s="65">
        <v>2014</v>
      </c>
      <c r="N58" s="63">
        <v>3</v>
      </c>
      <c r="O58" s="63">
        <v>2</v>
      </c>
      <c r="P58" s="25" t="s">
        <v>12</v>
      </c>
      <c r="Q58" s="3" t="s">
        <v>47</v>
      </c>
      <c r="R58" s="4" t="s">
        <v>24</v>
      </c>
      <c r="S58" s="4" t="s">
        <v>27</v>
      </c>
      <c r="T58" s="4" t="s">
        <v>45</v>
      </c>
      <c r="U58" t="str">
        <f t="shared" si="8"/>
        <v>NO MATCH</v>
      </c>
      <c r="V58" t="str">
        <f t="shared" si="8"/>
        <v>match</v>
      </c>
      <c r="W58" t="str">
        <f t="shared" si="8"/>
        <v>match</v>
      </c>
      <c r="X58" t="str">
        <f t="shared" si="8"/>
        <v>match</v>
      </c>
      <c r="Y58" t="str">
        <f t="shared" si="8"/>
        <v>match</v>
      </c>
      <c r="Z58" t="str">
        <f t="shared" si="8"/>
        <v>match</v>
      </c>
      <c r="AA58" t="str">
        <f t="shared" si="8"/>
        <v>match</v>
      </c>
      <c r="AB58" t="str">
        <f t="shared" si="8"/>
        <v>match</v>
      </c>
      <c r="AC58" t="str">
        <f t="shared" si="8"/>
        <v>match</v>
      </c>
      <c r="AD58" t="str">
        <f t="shared" si="8"/>
        <v>match</v>
      </c>
      <c r="AE58" t="str">
        <f t="shared" si="8"/>
        <v>match</v>
      </c>
      <c r="AF58" t="str">
        <f t="shared" si="8"/>
        <v>match</v>
      </c>
      <c r="AG58" t="str">
        <f t="shared" si="8"/>
        <v>match</v>
      </c>
      <c r="AH58" t="str">
        <f t="shared" si="8"/>
        <v>match</v>
      </c>
      <c r="AI58" t="str">
        <f t="shared" si="8"/>
        <v>match</v>
      </c>
      <c r="AJ58" t="str">
        <f t="shared" si="7"/>
        <v>match</v>
      </c>
      <c r="AK58" t="str">
        <f t="shared" si="6"/>
        <v>match</v>
      </c>
      <c r="AL58" t="str">
        <f t="shared" si="6"/>
        <v>match</v>
      </c>
      <c r="AM58" t="str">
        <f t="shared" si="6"/>
        <v>match</v>
      </c>
    </row>
    <row r="59" spans="1:39" ht="16">
      <c r="A59">
        <v>59</v>
      </c>
      <c r="B59" s="1">
        <v>43246</v>
      </c>
      <c r="C59" s="30" t="s">
        <v>1655</v>
      </c>
      <c r="D59" s="27" t="s">
        <v>86</v>
      </c>
      <c r="E59" s="91"/>
      <c r="F59" s="2" t="s">
        <v>66</v>
      </c>
      <c r="G59" s="24" t="s">
        <v>448</v>
      </c>
      <c r="H59" s="43" t="s">
        <v>449</v>
      </c>
      <c r="I59" s="25" t="s">
        <v>450</v>
      </c>
      <c r="J59" s="25" t="s">
        <v>122</v>
      </c>
      <c r="K59" s="25" t="s">
        <v>451</v>
      </c>
      <c r="L59" s="26" t="s">
        <v>79</v>
      </c>
      <c r="M59" s="65">
        <v>2018</v>
      </c>
      <c r="N59" s="63">
        <v>3</v>
      </c>
      <c r="O59" s="63">
        <v>2</v>
      </c>
      <c r="P59" s="25" t="s">
        <v>12</v>
      </c>
      <c r="Q59" s="3" t="s">
        <v>50</v>
      </c>
      <c r="R59" s="4" t="s">
        <v>23</v>
      </c>
      <c r="S59" s="4" t="s">
        <v>1606</v>
      </c>
      <c r="T59" s="4" t="s">
        <v>45</v>
      </c>
      <c r="U59" t="str">
        <f t="shared" si="8"/>
        <v>match</v>
      </c>
      <c r="V59" t="str">
        <f t="shared" si="8"/>
        <v>match</v>
      </c>
      <c r="W59" t="str">
        <f t="shared" si="8"/>
        <v>match</v>
      </c>
      <c r="X59" t="str">
        <f t="shared" si="8"/>
        <v>match</v>
      </c>
      <c r="Y59" t="str">
        <f t="shared" si="8"/>
        <v>match</v>
      </c>
      <c r="Z59" t="str">
        <f t="shared" si="8"/>
        <v>match</v>
      </c>
      <c r="AA59" t="str">
        <f t="shared" si="8"/>
        <v>match</v>
      </c>
      <c r="AB59" t="str">
        <f t="shared" si="8"/>
        <v>match</v>
      </c>
      <c r="AC59" t="str">
        <f t="shared" si="8"/>
        <v>match</v>
      </c>
      <c r="AD59" t="str">
        <f t="shared" si="8"/>
        <v>match</v>
      </c>
      <c r="AE59" t="str">
        <f t="shared" si="8"/>
        <v>match</v>
      </c>
      <c r="AF59" t="str">
        <f t="shared" si="8"/>
        <v>match</v>
      </c>
      <c r="AG59" t="str">
        <f t="shared" si="8"/>
        <v>match</v>
      </c>
      <c r="AH59" t="str">
        <f t="shared" si="8"/>
        <v>match</v>
      </c>
      <c r="AI59" t="str">
        <f t="shared" si="8"/>
        <v>match</v>
      </c>
      <c r="AJ59" t="str">
        <f t="shared" si="7"/>
        <v>match</v>
      </c>
      <c r="AK59" t="str">
        <f t="shared" si="6"/>
        <v>match</v>
      </c>
      <c r="AL59" t="str">
        <f t="shared" si="6"/>
        <v>match</v>
      </c>
      <c r="AM59" t="str">
        <f t="shared" si="6"/>
        <v>match</v>
      </c>
    </row>
    <row r="60" spans="1:39" ht="16">
      <c r="A60">
        <v>60</v>
      </c>
      <c r="B60" s="6">
        <v>43759</v>
      </c>
      <c r="C60" s="30" t="s">
        <v>692</v>
      </c>
      <c r="D60" s="27" t="s">
        <v>79</v>
      </c>
      <c r="E60" s="91"/>
      <c r="F60" s="7" t="s">
        <v>66</v>
      </c>
      <c r="G60" s="24" t="s">
        <v>693</v>
      </c>
      <c r="H60" s="70" t="s">
        <v>694</v>
      </c>
      <c r="I60" s="25" t="s">
        <v>695</v>
      </c>
      <c r="J60" s="25" t="s">
        <v>696</v>
      </c>
      <c r="K60" s="25" t="s">
        <v>697</v>
      </c>
      <c r="L60" s="26" t="s">
        <v>79</v>
      </c>
      <c r="M60" s="65">
        <v>2019</v>
      </c>
      <c r="N60" s="63">
        <v>3</v>
      </c>
      <c r="O60" s="63">
        <v>3</v>
      </c>
      <c r="P60" s="25" t="s">
        <v>12</v>
      </c>
      <c r="Q60" s="3" t="s">
        <v>1618</v>
      </c>
      <c r="R60" s="4" t="s">
        <v>21</v>
      </c>
      <c r="S60" s="4" t="s">
        <v>36</v>
      </c>
      <c r="T60" s="4" t="s">
        <v>45</v>
      </c>
      <c r="U60" t="str">
        <f t="shared" si="8"/>
        <v>match</v>
      </c>
      <c r="V60" t="str">
        <f t="shared" si="8"/>
        <v>match</v>
      </c>
      <c r="W60" t="str">
        <f t="shared" si="8"/>
        <v>match</v>
      </c>
      <c r="X60" t="str">
        <f t="shared" si="8"/>
        <v>match</v>
      </c>
      <c r="Y60" t="str">
        <f t="shared" si="8"/>
        <v>match</v>
      </c>
      <c r="Z60" t="str">
        <f t="shared" si="8"/>
        <v>match</v>
      </c>
      <c r="AA60" t="str">
        <f t="shared" si="8"/>
        <v>match</v>
      </c>
      <c r="AB60" t="str">
        <f t="shared" si="8"/>
        <v>match</v>
      </c>
      <c r="AC60" t="str">
        <f t="shared" si="8"/>
        <v>match</v>
      </c>
      <c r="AD60" t="str">
        <f t="shared" si="8"/>
        <v>match</v>
      </c>
      <c r="AE60" t="str">
        <f t="shared" si="8"/>
        <v>match</v>
      </c>
      <c r="AF60" t="str">
        <f t="shared" si="8"/>
        <v>match</v>
      </c>
      <c r="AG60" t="str">
        <f t="shared" si="8"/>
        <v>match</v>
      </c>
      <c r="AH60" t="str">
        <f t="shared" si="8"/>
        <v>match</v>
      </c>
      <c r="AI60" t="str">
        <f t="shared" si="8"/>
        <v>match</v>
      </c>
      <c r="AJ60" t="str">
        <f t="shared" si="7"/>
        <v>match</v>
      </c>
      <c r="AK60" t="str">
        <f t="shared" si="6"/>
        <v>NO MATCH</v>
      </c>
      <c r="AL60" t="str">
        <f t="shared" si="6"/>
        <v>match</v>
      </c>
      <c r="AM60" t="str">
        <f t="shared" si="6"/>
        <v>match</v>
      </c>
    </row>
    <row r="61" spans="1:39" ht="16">
      <c r="A61">
        <v>61</v>
      </c>
      <c r="B61" s="1">
        <v>42921</v>
      </c>
      <c r="C61" s="30" t="s">
        <v>348</v>
      </c>
      <c r="D61" s="27" t="s">
        <v>72</v>
      </c>
      <c r="E61" s="91" t="s">
        <v>771</v>
      </c>
      <c r="F61" s="2" t="s">
        <v>66</v>
      </c>
      <c r="G61" s="24" t="s">
        <v>349</v>
      </c>
      <c r="H61" s="43" t="s">
        <v>350</v>
      </c>
      <c r="I61" s="25" t="s">
        <v>351</v>
      </c>
      <c r="J61" s="25" t="s">
        <v>352</v>
      </c>
      <c r="K61" s="25" t="s">
        <v>353</v>
      </c>
      <c r="L61" s="26" t="s">
        <v>354</v>
      </c>
      <c r="M61" s="65">
        <v>2017</v>
      </c>
      <c r="N61" s="63">
        <v>4</v>
      </c>
      <c r="O61" s="63">
        <v>1</v>
      </c>
      <c r="P61" s="25" t="s">
        <v>12</v>
      </c>
      <c r="Q61" s="3" t="s">
        <v>1656</v>
      </c>
      <c r="R61" s="4" t="s">
        <v>21</v>
      </c>
      <c r="S61" s="4" t="s">
        <v>1657</v>
      </c>
      <c r="T61" s="4" t="s">
        <v>45</v>
      </c>
      <c r="U61" t="str">
        <f t="shared" si="8"/>
        <v>match</v>
      </c>
      <c r="V61" t="str">
        <f t="shared" si="8"/>
        <v>match</v>
      </c>
      <c r="W61" t="str">
        <f t="shared" si="8"/>
        <v>match</v>
      </c>
      <c r="X61" t="str">
        <f t="shared" si="8"/>
        <v>match</v>
      </c>
      <c r="Y61" t="str">
        <f t="shared" si="8"/>
        <v>match</v>
      </c>
      <c r="Z61" t="str">
        <f t="shared" si="8"/>
        <v>NO MATCH</v>
      </c>
      <c r="AA61" t="str">
        <f t="shared" si="8"/>
        <v>match</v>
      </c>
      <c r="AB61" t="str">
        <f t="shared" si="8"/>
        <v>match</v>
      </c>
      <c r="AC61" t="str">
        <f t="shared" si="8"/>
        <v>match</v>
      </c>
      <c r="AD61" t="str">
        <f t="shared" si="8"/>
        <v>match</v>
      </c>
      <c r="AE61" t="str">
        <f t="shared" si="8"/>
        <v>match</v>
      </c>
      <c r="AF61" t="str">
        <f t="shared" si="8"/>
        <v>match</v>
      </c>
      <c r="AG61" t="str">
        <f t="shared" si="8"/>
        <v>match</v>
      </c>
      <c r="AH61" t="str">
        <f t="shared" si="8"/>
        <v>match</v>
      </c>
      <c r="AI61" t="str">
        <f t="shared" si="8"/>
        <v>match</v>
      </c>
      <c r="AJ61" t="str">
        <f t="shared" si="7"/>
        <v>match</v>
      </c>
      <c r="AK61" t="str">
        <f t="shared" si="6"/>
        <v>match</v>
      </c>
      <c r="AL61" t="str">
        <f t="shared" si="6"/>
        <v>match</v>
      </c>
      <c r="AM61" t="str">
        <f t="shared" si="6"/>
        <v>match</v>
      </c>
    </row>
    <row r="62" spans="1:39" ht="16">
      <c r="A62">
        <v>62</v>
      </c>
      <c r="B62" s="6">
        <v>43812</v>
      </c>
      <c r="C62" s="30" t="s">
        <v>1658</v>
      </c>
      <c r="D62" s="27" t="s">
        <v>45</v>
      </c>
      <c r="E62" s="91"/>
      <c r="F62" s="7" t="s">
        <v>112</v>
      </c>
      <c r="G62" s="24" t="s">
        <v>712</v>
      </c>
      <c r="H62" s="69" t="s">
        <v>713</v>
      </c>
      <c r="I62" s="25" t="s">
        <v>714</v>
      </c>
      <c r="J62" s="25" t="s">
        <v>435</v>
      </c>
      <c r="K62" s="25" t="s">
        <v>715</v>
      </c>
      <c r="L62" s="26" t="s">
        <v>45</v>
      </c>
      <c r="M62" s="65">
        <v>2019</v>
      </c>
      <c r="N62" s="63">
        <v>3</v>
      </c>
      <c r="O62" s="63">
        <v>1</v>
      </c>
      <c r="P62" s="25" t="s">
        <v>14</v>
      </c>
      <c r="Q62" s="3" t="s">
        <v>56</v>
      </c>
      <c r="R62" s="4" t="s">
        <v>24</v>
      </c>
      <c r="S62" s="4" t="s">
        <v>30</v>
      </c>
      <c r="T62" s="4" t="s">
        <v>44</v>
      </c>
      <c r="U62" t="str">
        <f t="shared" si="8"/>
        <v>match</v>
      </c>
      <c r="V62" t="str">
        <f t="shared" si="8"/>
        <v>match</v>
      </c>
      <c r="W62" t="str">
        <f t="shared" si="8"/>
        <v>match</v>
      </c>
      <c r="X62" t="str">
        <f t="shared" si="8"/>
        <v>match</v>
      </c>
      <c r="Y62" t="str">
        <f t="shared" si="8"/>
        <v>match</v>
      </c>
      <c r="Z62" t="str">
        <f t="shared" si="8"/>
        <v>match</v>
      </c>
      <c r="AA62" t="str">
        <f t="shared" si="8"/>
        <v>match</v>
      </c>
      <c r="AB62" t="str">
        <f t="shared" si="8"/>
        <v>match</v>
      </c>
      <c r="AC62" t="str">
        <f t="shared" si="8"/>
        <v>match</v>
      </c>
      <c r="AD62" t="str">
        <f t="shared" si="8"/>
        <v>match</v>
      </c>
      <c r="AE62" t="str">
        <f t="shared" si="8"/>
        <v>match</v>
      </c>
      <c r="AF62" t="str">
        <f t="shared" si="8"/>
        <v>match</v>
      </c>
      <c r="AG62" t="str">
        <f t="shared" si="8"/>
        <v>match</v>
      </c>
      <c r="AH62" t="str">
        <f t="shared" si="8"/>
        <v>match</v>
      </c>
      <c r="AI62" t="str">
        <f t="shared" si="8"/>
        <v>match</v>
      </c>
      <c r="AJ62" t="str">
        <f t="shared" si="7"/>
        <v>match</v>
      </c>
      <c r="AK62" t="str">
        <f t="shared" si="6"/>
        <v>match</v>
      </c>
      <c r="AL62" t="str">
        <f t="shared" si="6"/>
        <v>match</v>
      </c>
      <c r="AM62" t="str">
        <f t="shared" si="6"/>
        <v>match</v>
      </c>
    </row>
    <row r="63" spans="1:39" ht="16">
      <c r="A63">
        <v>63</v>
      </c>
      <c r="B63" s="1">
        <v>43232</v>
      </c>
      <c r="C63" s="30" t="s">
        <v>437</v>
      </c>
      <c r="D63" s="27" t="s">
        <v>79</v>
      </c>
      <c r="E63" s="91"/>
      <c r="F63" s="2" t="s">
        <v>66</v>
      </c>
      <c r="G63" s="24" t="s">
        <v>438</v>
      </c>
      <c r="H63" s="43" t="s">
        <v>439</v>
      </c>
      <c r="I63" s="25" t="s">
        <v>440</v>
      </c>
      <c r="J63" s="25" t="s">
        <v>441</v>
      </c>
      <c r="K63" s="25" t="s">
        <v>290</v>
      </c>
      <c r="L63" s="26" t="s">
        <v>45</v>
      </c>
      <c r="M63" s="65">
        <v>2018</v>
      </c>
      <c r="N63" s="63">
        <v>2</v>
      </c>
      <c r="O63" s="63">
        <v>1</v>
      </c>
      <c r="P63" s="25" t="s">
        <v>14</v>
      </c>
      <c r="Q63" s="3" t="s">
        <v>47</v>
      </c>
      <c r="R63" s="4" t="s">
        <v>21</v>
      </c>
      <c r="S63" s="4" t="s">
        <v>1547</v>
      </c>
      <c r="T63" s="4" t="s">
        <v>45</v>
      </c>
      <c r="U63" t="str">
        <f t="shared" si="8"/>
        <v>match</v>
      </c>
      <c r="V63" t="str">
        <f t="shared" si="8"/>
        <v>match</v>
      </c>
      <c r="W63" t="str">
        <f t="shared" si="8"/>
        <v>match</v>
      </c>
      <c r="X63" t="str">
        <f t="shared" si="8"/>
        <v>match</v>
      </c>
      <c r="Y63" t="str">
        <f t="shared" si="8"/>
        <v>match</v>
      </c>
      <c r="Z63" t="str">
        <f t="shared" si="8"/>
        <v>NO MATCH</v>
      </c>
      <c r="AA63" t="str">
        <f t="shared" si="8"/>
        <v>match</v>
      </c>
      <c r="AB63" t="str">
        <f t="shared" si="8"/>
        <v>match</v>
      </c>
      <c r="AC63" t="str">
        <f t="shared" si="8"/>
        <v>match</v>
      </c>
      <c r="AD63" t="str">
        <f t="shared" si="8"/>
        <v>match</v>
      </c>
      <c r="AE63" t="str">
        <f t="shared" si="8"/>
        <v>match</v>
      </c>
      <c r="AF63" t="str">
        <f t="shared" si="8"/>
        <v>match</v>
      </c>
      <c r="AG63" t="str">
        <f t="shared" si="8"/>
        <v>match</v>
      </c>
      <c r="AH63" t="str">
        <f t="shared" si="8"/>
        <v>match</v>
      </c>
      <c r="AI63" t="str">
        <f t="shared" si="8"/>
        <v>match</v>
      </c>
      <c r="AJ63" t="str">
        <f t="shared" si="7"/>
        <v>match</v>
      </c>
      <c r="AK63" t="str">
        <f t="shared" si="6"/>
        <v>match</v>
      </c>
      <c r="AL63" t="str">
        <f t="shared" si="6"/>
        <v>match</v>
      </c>
      <c r="AM63" t="str">
        <f t="shared" si="6"/>
        <v>match</v>
      </c>
    </row>
    <row r="64" spans="1:39" ht="16">
      <c r="A64">
        <v>64</v>
      </c>
      <c r="B64" s="55">
        <v>43843</v>
      </c>
      <c r="C64" s="30" t="s">
        <v>739</v>
      </c>
      <c r="D64" s="27" t="s">
        <v>45</v>
      </c>
      <c r="E64" s="91"/>
      <c r="F64" s="7" t="s">
        <v>112</v>
      </c>
      <c r="G64" s="24" t="s">
        <v>740</v>
      </c>
      <c r="H64" s="57" t="s">
        <v>741</v>
      </c>
      <c r="I64" s="25" t="s">
        <v>742</v>
      </c>
      <c r="J64" s="25" t="s">
        <v>77</v>
      </c>
      <c r="K64" s="25" t="s">
        <v>743</v>
      </c>
      <c r="L64" s="26" t="s">
        <v>45</v>
      </c>
      <c r="M64" s="65">
        <v>2020</v>
      </c>
      <c r="N64" s="63">
        <v>3</v>
      </c>
      <c r="O64" s="63">
        <v>3</v>
      </c>
      <c r="P64" s="25" t="s">
        <v>10</v>
      </c>
      <c r="Q64" s="3" t="s">
        <v>51</v>
      </c>
      <c r="R64" s="4" t="s">
        <v>23</v>
      </c>
      <c r="S64" s="4" t="s">
        <v>36</v>
      </c>
      <c r="T64" s="4" t="s">
        <v>1592</v>
      </c>
      <c r="U64" t="str">
        <f t="shared" si="8"/>
        <v>match</v>
      </c>
      <c r="V64" t="str">
        <f t="shared" si="8"/>
        <v>match</v>
      </c>
      <c r="W64" t="str">
        <f t="shared" si="8"/>
        <v>match</v>
      </c>
      <c r="X64" t="str">
        <f t="shared" si="8"/>
        <v>match</v>
      </c>
      <c r="Y64" t="str">
        <f t="shared" si="8"/>
        <v>match</v>
      </c>
      <c r="Z64" t="str">
        <f t="shared" si="8"/>
        <v>NO MATCH</v>
      </c>
      <c r="AA64" t="str">
        <f t="shared" si="8"/>
        <v>NO MATCH</v>
      </c>
      <c r="AB64" t="str">
        <f t="shared" si="8"/>
        <v>match</v>
      </c>
      <c r="AC64" t="str">
        <f t="shared" si="8"/>
        <v>match</v>
      </c>
      <c r="AD64" t="str">
        <f t="shared" si="8"/>
        <v>match</v>
      </c>
      <c r="AE64" t="str">
        <f t="shared" si="8"/>
        <v>match</v>
      </c>
      <c r="AF64" t="str">
        <f t="shared" si="8"/>
        <v>match</v>
      </c>
      <c r="AG64" t="str">
        <f t="shared" si="8"/>
        <v>match</v>
      </c>
      <c r="AH64" t="str">
        <f t="shared" si="8"/>
        <v>match</v>
      </c>
      <c r="AI64" t="str">
        <f t="shared" si="8"/>
        <v>match</v>
      </c>
      <c r="AJ64" t="str">
        <f t="shared" si="7"/>
        <v>match</v>
      </c>
      <c r="AK64" t="str">
        <f t="shared" si="7"/>
        <v>match</v>
      </c>
      <c r="AL64" t="str">
        <f t="shared" si="7"/>
        <v>match</v>
      </c>
      <c r="AM64" t="str">
        <f t="shared" si="7"/>
        <v>match</v>
      </c>
    </row>
    <row r="65" spans="1:39" ht="16">
      <c r="A65">
        <v>65</v>
      </c>
      <c r="B65" s="55">
        <v>43189</v>
      </c>
      <c r="C65" s="30" t="s">
        <v>414</v>
      </c>
      <c r="D65" s="27" t="s">
        <v>79</v>
      </c>
      <c r="E65" s="91"/>
      <c r="F65" s="7" t="s">
        <v>66</v>
      </c>
      <c r="G65" s="56" t="s">
        <v>415</v>
      </c>
      <c r="H65" s="57" t="s">
        <v>416</v>
      </c>
      <c r="I65" s="25" t="s">
        <v>417</v>
      </c>
      <c r="J65" s="25" t="s">
        <v>418</v>
      </c>
      <c r="K65" s="25" t="s">
        <v>419</v>
      </c>
      <c r="L65" s="26" t="s">
        <v>79</v>
      </c>
      <c r="M65" s="63">
        <v>2018</v>
      </c>
      <c r="N65" s="63">
        <v>2</v>
      </c>
      <c r="O65" s="63">
        <v>1</v>
      </c>
      <c r="P65" s="25" t="s">
        <v>14</v>
      </c>
      <c r="Q65" s="3" t="s">
        <v>1525</v>
      </c>
      <c r="R65" s="4" t="s">
        <v>1659</v>
      </c>
      <c r="S65" s="4" t="s">
        <v>1559</v>
      </c>
      <c r="T65" s="4" t="s">
        <v>45</v>
      </c>
      <c r="U65" t="str">
        <f t="shared" si="8"/>
        <v>match</v>
      </c>
      <c r="V65" t="str">
        <f t="shared" si="8"/>
        <v>match</v>
      </c>
      <c r="W65" t="str">
        <f t="shared" si="8"/>
        <v>match</v>
      </c>
      <c r="X65" t="str">
        <f t="shared" si="8"/>
        <v>match</v>
      </c>
      <c r="Y65" t="str">
        <f t="shared" si="8"/>
        <v>match</v>
      </c>
      <c r="Z65" t="str">
        <f t="shared" si="8"/>
        <v>match</v>
      </c>
      <c r="AA65" t="str">
        <f t="shared" si="8"/>
        <v>match</v>
      </c>
      <c r="AB65" t="str">
        <f t="shared" si="8"/>
        <v>match</v>
      </c>
      <c r="AC65" t="str">
        <f t="shared" si="8"/>
        <v>match</v>
      </c>
      <c r="AD65" t="str">
        <f t="shared" si="8"/>
        <v>match</v>
      </c>
      <c r="AE65" t="str">
        <f t="shared" si="8"/>
        <v>match</v>
      </c>
      <c r="AF65" t="str">
        <f t="shared" si="8"/>
        <v>match</v>
      </c>
      <c r="AG65" t="str">
        <f t="shared" si="8"/>
        <v>NO MATCH</v>
      </c>
      <c r="AH65" t="str">
        <f t="shared" si="8"/>
        <v>NO MATCH</v>
      </c>
      <c r="AI65" t="str">
        <f t="shared" si="8"/>
        <v>match</v>
      </c>
      <c r="AJ65" t="str">
        <f t="shared" si="7"/>
        <v>NO MATCH</v>
      </c>
      <c r="AK65" t="str">
        <f t="shared" si="7"/>
        <v>NO MATCH</v>
      </c>
      <c r="AL65" t="str">
        <f t="shared" si="7"/>
        <v>match</v>
      </c>
      <c r="AM65" t="str">
        <f t="shared" si="7"/>
        <v>match</v>
      </c>
    </row>
    <row r="66" spans="1:39" ht="16">
      <c r="A66">
        <v>66</v>
      </c>
      <c r="B66" s="6">
        <v>42326</v>
      </c>
      <c r="C66" s="30" t="s">
        <v>1660</v>
      </c>
      <c r="D66" s="27" t="s">
        <v>45</v>
      </c>
      <c r="E66" s="91"/>
      <c r="F66" s="7" t="s">
        <v>112</v>
      </c>
      <c r="G66" s="24" t="s">
        <v>240</v>
      </c>
      <c r="H66" s="43" t="s">
        <v>241</v>
      </c>
      <c r="I66" s="25" t="s">
        <v>242</v>
      </c>
      <c r="J66" s="25" t="s">
        <v>243</v>
      </c>
      <c r="K66" s="25" t="s">
        <v>244</v>
      </c>
      <c r="L66" s="26" t="s">
        <v>45</v>
      </c>
      <c r="M66" s="65">
        <v>2015</v>
      </c>
      <c r="N66" s="63">
        <v>3</v>
      </c>
      <c r="O66" s="63">
        <v>5</v>
      </c>
      <c r="P66" s="25" t="s">
        <v>1661</v>
      </c>
      <c r="Q66" s="3" t="s">
        <v>1555</v>
      </c>
      <c r="R66" s="4" t="s">
        <v>1662</v>
      </c>
      <c r="S66" s="4" t="s">
        <v>36</v>
      </c>
      <c r="T66" s="4" t="s">
        <v>1663</v>
      </c>
      <c r="U66" t="str">
        <f t="shared" si="8"/>
        <v>match</v>
      </c>
      <c r="V66" t="str">
        <f t="shared" si="8"/>
        <v>match</v>
      </c>
      <c r="W66" t="str">
        <f t="shared" si="8"/>
        <v>match</v>
      </c>
      <c r="X66" t="str">
        <f t="shared" si="8"/>
        <v>match</v>
      </c>
      <c r="Y66" t="str">
        <f t="shared" si="8"/>
        <v>match</v>
      </c>
      <c r="Z66" t="str">
        <f t="shared" si="8"/>
        <v>NO MATCH</v>
      </c>
      <c r="AA66" t="str">
        <f t="shared" si="8"/>
        <v>match</v>
      </c>
      <c r="AB66" t="str">
        <f t="shared" si="8"/>
        <v>match</v>
      </c>
      <c r="AC66" t="str">
        <f t="shared" si="8"/>
        <v>match</v>
      </c>
      <c r="AD66" t="str">
        <f t="shared" si="8"/>
        <v>match</v>
      </c>
      <c r="AE66" t="str">
        <f t="shared" si="8"/>
        <v>match</v>
      </c>
      <c r="AF66" t="str">
        <f t="shared" si="8"/>
        <v>match</v>
      </c>
      <c r="AG66" t="str">
        <f t="shared" si="8"/>
        <v>match</v>
      </c>
      <c r="AH66" t="str">
        <f t="shared" si="8"/>
        <v>match</v>
      </c>
      <c r="AI66" t="str">
        <f t="shared" si="8"/>
        <v>match</v>
      </c>
      <c r="AJ66" t="str">
        <f t="shared" si="8"/>
        <v>match</v>
      </c>
      <c r="AK66" t="str">
        <f t="shared" ref="AK66:AM81" si="9">IF(EXACT(R66, R179), "match", "NO MATCH")</f>
        <v>match</v>
      </c>
      <c r="AL66" t="str">
        <f t="shared" si="9"/>
        <v>match</v>
      </c>
      <c r="AM66" t="str">
        <f t="shared" si="9"/>
        <v>match</v>
      </c>
    </row>
    <row r="67" spans="1:39">
      <c r="A67">
        <v>67</v>
      </c>
      <c r="B67" s="55">
        <v>43299</v>
      </c>
      <c r="C67" s="30" t="s">
        <v>470</v>
      </c>
      <c r="D67" s="27" t="s">
        <v>79</v>
      </c>
      <c r="E67" s="92"/>
      <c r="F67" s="7" t="s">
        <v>66</v>
      </c>
      <c r="G67" s="56" t="s">
        <v>471</v>
      </c>
      <c r="H67" s="57" t="s">
        <v>472</v>
      </c>
      <c r="I67" s="25" t="s">
        <v>473</v>
      </c>
      <c r="J67" s="25" t="s">
        <v>474</v>
      </c>
      <c r="K67" s="25" t="s">
        <v>475</v>
      </c>
      <c r="L67" s="26" t="s">
        <v>79</v>
      </c>
      <c r="M67" s="63">
        <v>2018</v>
      </c>
      <c r="N67" s="63">
        <v>3</v>
      </c>
      <c r="O67" s="63">
        <v>2</v>
      </c>
      <c r="P67" s="25" t="s">
        <v>12</v>
      </c>
      <c r="Q67" s="3" t="s">
        <v>1664</v>
      </c>
      <c r="R67" s="4" t="s">
        <v>18</v>
      </c>
      <c r="S67" s="4" t="s">
        <v>27</v>
      </c>
      <c r="T67" s="4" t="s">
        <v>45</v>
      </c>
      <c r="U67" t="str">
        <f t="shared" ref="U67:AJ82" si="10">IF(EXACT(B67, B180), "match", "NO MATCH")</f>
        <v>match</v>
      </c>
      <c r="V67" t="str">
        <f t="shared" si="10"/>
        <v>match</v>
      </c>
      <c r="W67" t="str">
        <f t="shared" si="10"/>
        <v>match</v>
      </c>
      <c r="X67" t="str">
        <f t="shared" si="10"/>
        <v>match</v>
      </c>
      <c r="Y67" t="str">
        <f t="shared" si="10"/>
        <v>match</v>
      </c>
      <c r="Z67" t="str">
        <f t="shared" si="10"/>
        <v>NO MATCH</v>
      </c>
      <c r="AA67" t="str">
        <f t="shared" si="10"/>
        <v>match</v>
      </c>
      <c r="AB67" t="str">
        <f t="shared" si="10"/>
        <v>match</v>
      </c>
      <c r="AC67" t="str">
        <f t="shared" si="10"/>
        <v>match</v>
      </c>
      <c r="AD67" t="str">
        <f t="shared" si="10"/>
        <v>match</v>
      </c>
      <c r="AE67" t="str">
        <f t="shared" si="10"/>
        <v>NO MATCH</v>
      </c>
      <c r="AF67" t="str">
        <f t="shared" si="10"/>
        <v>match</v>
      </c>
      <c r="AG67" t="str">
        <f t="shared" si="10"/>
        <v>match</v>
      </c>
      <c r="AH67" t="str">
        <f t="shared" si="10"/>
        <v>match</v>
      </c>
      <c r="AI67" t="str">
        <f t="shared" si="10"/>
        <v>match</v>
      </c>
      <c r="AJ67" t="str">
        <f t="shared" si="10"/>
        <v>match</v>
      </c>
      <c r="AK67" t="str">
        <f t="shared" si="9"/>
        <v>match</v>
      </c>
      <c r="AL67" t="str">
        <f t="shared" si="9"/>
        <v>match</v>
      </c>
      <c r="AM67" t="str">
        <f t="shared" si="9"/>
        <v>match</v>
      </c>
    </row>
    <row r="68" spans="1:39" ht="16">
      <c r="A68">
        <v>68</v>
      </c>
      <c r="B68" s="1">
        <v>43538</v>
      </c>
      <c r="C68" s="30" t="s">
        <v>1665</v>
      </c>
      <c r="D68" s="27" t="s">
        <v>86</v>
      </c>
      <c r="E68" s="91"/>
      <c r="F68" s="2" t="s">
        <v>66</v>
      </c>
      <c r="G68" s="24" t="s">
        <v>591</v>
      </c>
      <c r="H68" s="43" t="s">
        <v>592</v>
      </c>
      <c r="I68" s="25" t="s">
        <v>593</v>
      </c>
      <c r="J68" s="25" t="s">
        <v>84</v>
      </c>
      <c r="K68" s="25" t="s">
        <v>85</v>
      </c>
      <c r="L68" s="26" t="s">
        <v>79</v>
      </c>
      <c r="M68" s="65">
        <v>2019</v>
      </c>
      <c r="N68" s="63">
        <v>2</v>
      </c>
      <c r="O68" s="63">
        <v>1</v>
      </c>
      <c r="P68" s="25" t="s">
        <v>12</v>
      </c>
      <c r="Q68" s="3" t="s">
        <v>47</v>
      </c>
      <c r="R68" s="4" t="s">
        <v>19</v>
      </c>
      <c r="S68" s="4" t="s">
        <v>1666</v>
      </c>
      <c r="T68" s="4" t="s">
        <v>45</v>
      </c>
      <c r="U68" t="str">
        <f t="shared" si="10"/>
        <v>match</v>
      </c>
      <c r="V68" t="str">
        <f t="shared" si="10"/>
        <v>match</v>
      </c>
      <c r="W68" t="str">
        <f t="shared" si="10"/>
        <v>match</v>
      </c>
      <c r="X68" t="str">
        <f t="shared" si="10"/>
        <v>match</v>
      </c>
      <c r="Y68" t="str">
        <f t="shared" si="10"/>
        <v>match</v>
      </c>
      <c r="Z68" t="str">
        <f t="shared" si="10"/>
        <v>NO MATCH</v>
      </c>
      <c r="AA68" t="str">
        <f t="shared" si="10"/>
        <v>match</v>
      </c>
      <c r="AB68" t="str">
        <f t="shared" si="10"/>
        <v>match</v>
      </c>
      <c r="AC68" t="str">
        <f t="shared" si="10"/>
        <v>match</v>
      </c>
      <c r="AD68" t="str">
        <f t="shared" si="10"/>
        <v>match</v>
      </c>
      <c r="AE68" t="str">
        <f t="shared" si="10"/>
        <v>match</v>
      </c>
      <c r="AF68" t="str">
        <f t="shared" si="10"/>
        <v>match</v>
      </c>
      <c r="AG68" t="str">
        <f t="shared" si="10"/>
        <v>match</v>
      </c>
      <c r="AH68" t="str">
        <f t="shared" si="10"/>
        <v>match</v>
      </c>
      <c r="AI68" t="str">
        <f t="shared" si="10"/>
        <v>match</v>
      </c>
      <c r="AJ68" t="str">
        <f t="shared" si="10"/>
        <v>match</v>
      </c>
      <c r="AK68" t="str">
        <f t="shared" si="9"/>
        <v>match</v>
      </c>
      <c r="AL68" t="str">
        <f t="shared" si="9"/>
        <v>match</v>
      </c>
      <c r="AM68" t="str">
        <f t="shared" si="9"/>
        <v>match</v>
      </c>
    </row>
    <row r="69" spans="1:39" ht="16">
      <c r="A69">
        <v>69</v>
      </c>
      <c r="B69" s="6">
        <v>42859</v>
      </c>
      <c r="C69" s="30" t="s">
        <v>326</v>
      </c>
      <c r="D69" s="27" t="s">
        <v>86</v>
      </c>
      <c r="E69" s="91"/>
      <c r="F69" s="7" t="s">
        <v>66</v>
      </c>
      <c r="G69" s="24" t="s">
        <v>327</v>
      </c>
      <c r="H69" s="69" t="s">
        <v>328</v>
      </c>
      <c r="I69" s="25" t="s">
        <v>329</v>
      </c>
      <c r="J69" s="25" t="s">
        <v>330</v>
      </c>
      <c r="K69" s="25" t="s">
        <v>318</v>
      </c>
      <c r="L69" s="26" t="s">
        <v>79</v>
      </c>
      <c r="M69" s="65">
        <v>2017</v>
      </c>
      <c r="N69" s="63">
        <v>3</v>
      </c>
      <c r="O69" s="63">
        <v>2</v>
      </c>
      <c r="P69" s="25" t="s">
        <v>12</v>
      </c>
      <c r="Q69" s="3" t="s">
        <v>1525</v>
      </c>
      <c r="R69" s="4" t="s">
        <v>22</v>
      </c>
      <c r="S69" s="4" t="s">
        <v>27</v>
      </c>
      <c r="T69" s="4" t="s">
        <v>45</v>
      </c>
      <c r="U69" t="str">
        <f t="shared" si="10"/>
        <v>match</v>
      </c>
      <c r="V69" t="str">
        <f t="shared" si="10"/>
        <v>match</v>
      </c>
      <c r="W69" t="str">
        <f t="shared" si="10"/>
        <v>match</v>
      </c>
      <c r="X69" t="str">
        <f t="shared" si="10"/>
        <v>match</v>
      </c>
      <c r="Y69" t="str">
        <f t="shared" si="10"/>
        <v>match</v>
      </c>
      <c r="Z69" t="str">
        <f t="shared" si="10"/>
        <v>NO MATCH</v>
      </c>
      <c r="AA69" t="str">
        <f t="shared" si="10"/>
        <v>match</v>
      </c>
      <c r="AB69" t="str">
        <f t="shared" si="10"/>
        <v>match</v>
      </c>
      <c r="AC69" t="str">
        <f t="shared" si="10"/>
        <v>match</v>
      </c>
      <c r="AD69" t="str">
        <f t="shared" si="10"/>
        <v>match</v>
      </c>
      <c r="AE69" t="str">
        <f t="shared" si="10"/>
        <v>match</v>
      </c>
      <c r="AF69" t="str">
        <f t="shared" si="10"/>
        <v>match</v>
      </c>
      <c r="AG69" t="str">
        <f t="shared" si="10"/>
        <v>match</v>
      </c>
      <c r="AH69" t="str">
        <f t="shared" si="10"/>
        <v>match</v>
      </c>
      <c r="AI69" t="str">
        <f t="shared" si="10"/>
        <v>match</v>
      </c>
      <c r="AJ69" t="str">
        <f t="shared" si="10"/>
        <v>match</v>
      </c>
      <c r="AK69" t="str">
        <f t="shared" si="9"/>
        <v>match</v>
      </c>
      <c r="AL69" t="str">
        <f t="shared" si="9"/>
        <v>match</v>
      </c>
      <c r="AM69" t="str">
        <f t="shared" si="9"/>
        <v>match</v>
      </c>
    </row>
    <row r="70" spans="1:39" ht="16">
      <c r="A70">
        <v>70</v>
      </c>
      <c r="B70" s="6">
        <v>41365</v>
      </c>
      <c r="C70" s="30" t="s">
        <v>142</v>
      </c>
      <c r="D70" s="27" t="s">
        <v>72</v>
      </c>
      <c r="E70" s="91" t="s">
        <v>292</v>
      </c>
      <c r="F70" s="7" t="s">
        <v>66</v>
      </c>
      <c r="G70" s="24" t="s">
        <v>143</v>
      </c>
      <c r="H70" s="70" t="s">
        <v>144</v>
      </c>
      <c r="I70" s="25" t="s">
        <v>69</v>
      </c>
      <c r="J70" s="25" t="s">
        <v>145</v>
      </c>
      <c r="K70" s="25" t="s">
        <v>146</v>
      </c>
      <c r="L70" s="26" t="s">
        <v>147</v>
      </c>
      <c r="M70" s="65">
        <v>2013</v>
      </c>
      <c r="N70" s="63">
        <v>3</v>
      </c>
      <c r="O70" s="63">
        <v>3</v>
      </c>
      <c r="P70" s="25" t="s">
        <v>12</v>
      </c>
      <c r="Q70" s="3" t="s">
        <v>1525</v>
      </c>
      <c r="R70" s="4" t="s">
        <v>24</v>
      </c>
      <c r="S70" s="4" t="s">
        <v>1606</v>
      </c>
      <c r="T70" s="4" t="s">
        <v>45</v>
      </c>
      <c r="U70" t="str">
        <f t="shared" si="10"/>
        <v>match</v>
      </c>
      <c r="V70" t="str">
        <f t="shared" si="10"/>
        <v>match</v>
      </c>
      <c r="W70" t="str">
        <f t="shared" si="10"/>
        <v>match</v>
      </c>
      <c r="X70" t="str">
        <f t="shared" si="10"/>
        <v>match</v>
      </c>
      <c r="Y70" t="str">
        <f t="shared" si="10"/>
        <v>match</v>
      </c>
      <c r="Z70" t="str">
        <f t="shared" si="10"/>
        <v>match</v>
      </c>
      <c r="AA70" t="str">
        <f t="shared" si="10"/>
        <v>match</v>
      </c>
      <c r="AB70" t="str">
        <f t="shared" si="10"/>
        <v>match</v>
      </c>
      <c r="AC70" t="str">
        <f t="shared" si="10"/>
        <v>match</v>
      </c>
      <c r="AD70" t="str">
        <f t="shared" si="10"/>
        <v>NO MATCH</v>
      </c>
      <c r="AE70" t="str">
        <f t="shared" si="10"/>
        <v>match</v>
      </c>
      <c r="AF70" t="str">
        <f t="shared" si="10"/>
        <v>match</v>
      </c>
      <c r="AG70" t="str">
        <f t="shared" si="10"/>
        <v>match</v>
      </c>
      <c r="AH70" t="str">
        <f t="shared" si="10"/>
        <v>match</v>
      </c>
      <c r="AI70" t="str">
        <f t="shared" si="10"/>
        <v>match</v>
      </c>
      <c r="AJ70" t="str">
        <f t="shared" si="10"/>
        <v>match</v>
      </c>
      <c r="AK70" t="str">
        <f t="shared" si="9"/>
        <v>match</v>
      </c>
      <c r="AL70" t="str">
        <f t="shared" si="9"/>
        <v>match</v>
      </c>
      <c r="AM70" t="str">
        <f t="shared" si="9"/>
        <v>match</v>
      </c>
    </row>
    <row r="71" spans="1:39" ht="16">
      <c r="A71">
        <v>71</v>
      </c>
      <c r="B71" s="55">
        <v>43880</v>
      </c>
      <c r="C71" s="30" t="s">
        <v>760</v>
      </c>
      <c r="D71" s="27" t="s">
        <v>45</v>
      </c>
      <c r="E71" s="91"/>
      <c r="F71" s="7" t="s">
        <v>112</v>
      </c>
      <c r="G71" s="56" t="s">
        <v>761</v>
      </c>
      <c r="H71" s="57" t="s">
        <v>762</v>
      </c>
      <c r="I71" s="25" t="s">
        <v>760</v>
      </c>
      <c r="J71" s="25" t="s">
        <v>763</v>
      </c>
      <c r="K71" s="25" t="s">
        <v>764</v>
      </c>
      <c r="L71" s="26" t="s">
        <v>45</v>
      </c>
      <c r="M71" s="65">
        <v>2020</v>
      </c>
      <c r="N71" s="63">
        <v>3</v>
      </c>
      <c r="O71" s="63">
        <v>4</v>
      </c>
      <c r="P71" s="25" t="s">
        <v>1621</v>
      </c>
      <c r="Q71" s="3" t="s">
        <v>1618</v>
      </c>
      <c r="R71" s="4" t="s">
        <v>23</v>
      </c>
      <c r="S71" s="4" t="s">
        <v>36</v>
      </c>
      <c r="T71" s="4" t="s">
        <v>1667</v>
      </c>
      <c r="U71" t="str">
        <f t="shared" si="10"/>
        <v>match</v>
      </c>
      <c r="V71" t="str">
        <f t="shared" si="10"/>
        <v>NO MATCH</v>
      </c>
      <c r="W71" t="str">
        <f t="shared" si="10"/>
        <v>match</v>
      </c>
      <c r="X71" t="str">
        <f t="shared" si="10"/>
        <v>match</v>
      </c>
      <c r="Y71" t="str">
        <f t="shared" si="10"/>
        <v>match</v>
      </c>
      <c r="Z71" t="str">
        <f t="shared" si="10"/>
        <v>match</v>
      </c>
      <c r="AA71" t="str">
        <f t="shared" si="10"/>
        <v>match</v>
      </c>
      <c r="AB71" t="str">
        <f t="shared" si="10"/>
        <v>match</v>
      </c>
      <c r="AC71" t="str">
        <f t="shared" si="10"/>
        <v>match</v>
      </c>
      <c r="AD71" t="str">
        <f t="shared" si="10"/>
        <v>match</v>
      </c>
      <c r="AE71" t="str">
        <f t="shared" si="10"/>
        <v>match</v>
      </c>
      <c r="AF71" t="str">
        <f t="shared" si="10"/>
        <v>match</v>
      </c>
      <c r="AG71" t="str">
        <f t="shared" si="10"/>
        <v>match</v>
      </c>
      <c r="AH71" t="str">
        <f t="shared" si="10"/>
        <v>match</v>
      </c>
      <c r="AI71" t="str">
        <f t="shared" si="10"/>
        <v>match</v>
      </c>
      <c r="AJ71" t="str">
        <f t="shared" si="10"/>
        <v>match</v>
      </c>
      <c r="AK71" t="str">
        <f t="shared" si="9"/>
        <v>match</v>
      </c>
      <c r="AL71" t="str">
        <f t="shared" si="9"/>
        <v>match</v>
      </c>
      <c r="AM71" t="str">
        <f t="shared" si="9"/>
        <v>match</v>
      </c>
    </row>
    <row r="72" spans="1:39" ht="16">
      <c r="A72">
        <v>72</v>
      </c>
      <c r="B72" s="55">
        <v>43332</v>
      </c>
      <c r="C72" s="30" t="s">
        <v>491</v>
      </c>
      <c r="D72" s="27" t="s">
        <v>72</v>
      </c>
      <c r="E72" s="91" t="s">
        <v>292</v>
      </c>
      <c r="F72" s="7" t="s">
        <v>66</v>
      </c>
      <c r="G72" s="24" t="s">
        <v>492</v>
      </c>
      <c r="H72" s="81" t="s">
        <v>493</v>
      </c>
      <c r="I72" s="24" t="s">
        <v>83</v>
      </c>
      <c r="J72" s="25" t="s">
        <v>313</v>
      </c>
      <c r="K72" s="25" t="s">
        <v>494</v>
      </c>
      <c r="L72" s="40" t="s">
        <v>1668</v>
      </c>
      <c r="M72" s="63">
        <v>2018</v>
      </c>
      <c r="N72" s="63">
        <v>2</v>
      </c>
      <c r="O72" s="63">
        <v>1</v>
      </c>
      <c r="P72" s="25" t="s">
        <v>15</v>
      </c>
      <c r="Q72" s="3" t="s">
        <v>1525</v>
      </c>
      <c r="R72" s="4" t="s">
        <v>22</v>
      </c>
      <c r="S72" s="4" t="s">
        <v>28</v>
      </c>
      <c r="T72" s="4" t="s">
        <v>45</v>
      </c>
      <c r="U72" t="str">
        <f t="shared" si="10"/>
        <v>match</v>
      </c>
      <c r="V72" t="str">
        <f t="shared" si="10"/>
        <v>match</v>
      </c>
      <c r="W72" t="str">
        <f t="shared" si="10"/>
        <v>match</v>
      </c>
      <c r="X72" t="str">
        <f t="shared" si="10"/>
        <v>match</v>
      </c>
      <c r="Y72" t="str">
        <f t="shared" si="10"/>
        <v>match</v>
      </c>
      <c r="Z72" t="str">
        <f t="shared" si="10"/>
        <v>match</v>
      </c>
      <c r="AA72" t="str">
        <f t="shared" si="10"/>
        <v>match</v>
      </c>
      <c r="AB72" t="str">
        <f t="shared" si="10"/>
        <v>match</v>
      </c>
      <c r="AC72" t="str">
        <f t="shared" si="10"/>
        <v>match</v>
      </c>
      <c r="AD72" t="str">
        <f t="shared" si="10"/>
        <v>match</v>
      </c>
      <c r="AE72" t="str">
        <f t="shared" si="10"/>
        <v>match</v>
      </c>
      <c r="AF72" t="str">
        <f t="shared" si="10"/>
        <v>match</v>
      </c>
      <c r="AG72" t="str">
        <f t="shared" si="10"/>
        <v>match</v>
      </c>
      <c r="AH72" t="str">
        <f t="shared" si="10"/>
        <v>match</v>
      </c>
      <c r="AI72" t="str">
        <f t="shared" si="10"/>
        <v>match</v>
      </c>
      <c r="AJ72" t="str">
        <f t="shared" si="10"/>
        <v>match</v>
      </c>
      <c r="AK72" t="str">
        <f t="shared" si="9"/>
        <v>match</v>
      </c>
      <c r="AL72" t="str">
        <f t="shared" si="9"/>
        <v>match</v>
      </c>
      <c r="AM72" t="str">
        <f t="shared" si="9"/>
        <v>match</v>
      </c>
    </row>
    <row r="73" spans="1:39" ht="16">
      <c r="A73">
        <v>73</v>
      </c>
      <c r="B73" s="6">
        <v>42023</v>
      </c>
      <c r="C73" s="30" t="s">
        <v>208</v>
      </c>
      <c r="D73" s="27" t="s">
        <v>79</v>
      </c>
      <c r="E73" s="91"/>
      <c r="F73" s="2" t="s">
        <v>66</v>
      </c>
      <c r="G73" s="24" t="s">
        <v>209</v>
      </c>
      <c r="H73" s="69" t="s">
        <v>210</v>
      </c>
      <c r="I73" s="25" t="s">
        <v>211</v>
      </c>
      <c r="J73" s="25" t="s">
        <v>212</v>
      </c>
      <c r="K73" s="25" t="s">
        <v>213</v>
      </c>
      <c r="L73" s="26" t="s">
        <v>79</v>
      </c>
      <c r="M73" s="65">
        <v>2015</v>
      </c>
      <c r="N73" s="63">
        <v>3</v>
      </c>
      <c r="O73" s="63">
        <v>2</v>
      </c>
      <c r="P73" s="25" t="s">
        <v>12</v>
      </c>
      <c r="Q73" s="3" t="s">
        <v>1608</v>
      </c>
      <c r="R73" s="4" t="s">
        <v>18</v>
      </c>
      <c r="S73" s="4" t="s">
        <v>1606</v>
      </c>
      <c r="T73" s="4" t="s">
        <v>45</v>
      </c>
      <c r="U73" t="str">
        <f t="shared" si="10"/>
        <v>match</v>
      </c>
      <c r="V73" t="str">
        <f t="shared" si="10"/>
        <v>match</v>
      </c>
      <c r="W73" t="str">
        <f t="shared" si="10"/>
        <v>match</v>
      </c>
      <c r="X73" t="str">
        <f t="shared" si="10"/>
        <v>match</v>
      </c>
      <c r="Y73" t="str">
        <f t="shared" si="10"/>
        <v>match</v>
      </c>
      <c r="Z73" t="str">
        <f t="shared" si="10"/>
        <v>NO MATCH</v>
      </c>
      <c r="AA73" t="str">
        <f t="shared" si="10"/>
        <v>match</v>
      </c>
      <c r="AB73" t="str">
        <f t="shared" si="10"/>
        <v>match</v>
      </c>
      <c r="AC73" t="str">
        <f t="shared" si="10"/>
        <v>match</v>
      </c>
      <c r="AD73" t="str">
        <f t="shared" si="10"/>
        <v>match</v>
      </c>
      <c r="AE73" t="str">
        <f t="shared" si="10"/>
        <v>match</v>
      </c>
      <c r="AF73" t="str">
        <f t="shared" si="10"/>
        <v>match</v>
      </c>
      <c r="AG73" t="str">
        <f t="shared" si="10"/>
        <v>match</v>
      </c>
      <c r="AH73" t="str">
        <f t="shared" si="10"/>
        <v>match</v>
      </c>
      <c r="AI73" t="str">
        <f t="shared" si="10"/>
        <v>match</v>
      </c>
      <c r="AJ73" t="str">
        <f t="shared" si="10"/>
        <v>match</v>
      </c>
      <c r="AK73" t="str">
        <f t="shared" si="9"/>
        <v>match</v>
      </c>
      <c r="AL73" t="str">
        <f t="shared" si="9"/>
        <v>match</v>
      </c>
      <c r="AM73" t="str">
        <f t="shared" si="9"/>
        <v>match</v>
      </c>
    </row>
    <row r="74" spans="1:39" ht="16">
      <c r="A74">
        <v>19</v>
      </c>
      <c r="B74" s="1">
        <v>42559</v>
      </c>
      <c r="C74" s="30" t="s">
        <v>299</v>
      </c>
      <c r="D74" s="27" t="s">
        <v>86</v>
      </c>
      <c r="E74" s="91"/>
      <c r="F74" s="2" t="s">
        <v>66</v>
      </c>
      <c r="G74" s="24" t="s">
        <v>300</v>
      </c>
      <c r="H74" s="43" t="s">
        <v>301</v>
      </c>
      <c r="I74" s="25" t="s">
        <v>302</v>
      </c>
      <c r="J74" s="25" t="s">
        <v>84</v>
      </c>
      <c r="K74" s="25" t="s">
        <v>85</v>
      </c>
      <c r="L74" s="26" t="s">
        <v>79</v>
      </c>
      <c r="M74" s="65">
        <v>2016</v>
      </c>
      <c r="N74" s="63">
        <v>2</v>
      </c>
      <c r="O74" s="63">
        <v>1</v>
      </c>
      <c r="P74" s="25" t="s">
        <v>12</v>
      </c>
      <c r="Q74" s="3" t="s">
        <v>47</v>
      </c>
      <c r="R74" s="4" t="s">
        <v>22</v>
      </c>
      <c r="S74" s="4" t="s">
        <v>29</v>
      </c>
      <c r="T74" s="4" t="s">
        <v>45</v>
      </c>
      <c r="U74" t="str">
        <f t="shared" si="10"/>
        <v>match</v>
      </c>
      <c r="V74" t="str">
        <f t="shared" si="10"/>
        <v>NO MATCH</v>
      </c>
      <c r="W74" t="str">
        <f t="shared" si="10"/>
        <v>match</v>
      </c>
      <c r="X74" t="str">
        <f t="shared" si="10"/>
        <v>match</v>
      </c>
      <c r="Y74" t="str">
        <f t="shared" si="10"/>
        <v>match</v>
      </c>
      <c r="Z74" t="str">
        <f t="shared" si="10"/>
        <v>match</v>
      </c>
      <c r="AA74" t="str">
        <f t="shared" si="10"/>
        <v>match</v>
      </c>
      <c r="AB74" t="str">
        <f t="shared" si="10"/>
        <v>match</v>
      </c>
      <c r="AC74" t="str">
        <f t="shared" si="10"/>
        <v>match</v>
      </c>
      <c r="AD74" t="str">
        <f t="shared" si="10"/>
        <v>match</v>
      </c>
      <c r="AE74" t="str">
        <f t="shared" si="10"/>
        <v>match</v>
      </c>
      <c r="AF74" t="str">
        <f t="shared" si="10"/>
        <v>match</v>
      </c>
      <c r="AG74" t="str">
        <f t="shared" si="10"/>
        <v>match</v>
      </c>
      <c r="AH74" t="str">
        <f t="shared" si="10"/>
        <v>match</v>
      </c>
      <c r="AI74" t="str">
        <f t="shared" si="10"/>
        <v>match</v>
      </c>
      <c r="AJ74" t="str">
        <f t="shared" si="10"/>
        <v>NO MATCH</v>
      </c>
      <c r="AK74" t="str">
        <f t="shared" si="9"/>
        <v>match</v>
      </c>
      <c r="AL74" t="str">
        <f t="shared" si="9"/>
        <v>match</v>
      </c>
      <c r="AM74" t="str">
        <f t="shared" si="9"/>
        <v>match</v>
      </c>
    </row>
    <row r="75" spans="1:39" ht="16">
      <c r="A75">
        <v>74</v>
      </c>
      <c r="B75" s="80">
        <v>43839</v>
      </c>
      <c r="C75" s="30" t="s">
        <v>733</v>
      </c>
      <c r="D75" s="4" t="s">
        <v>86</v>
      </c>
      <c r="E75" s="91"/>
      <c r="F75" s="83" t="s">
        <v>66</v>
      </c>
      <c r="G75" s="84" t="s">
        <v>734</v>
      </c>
      <c r="H75" s="68" t="s">
        <v>735</v>
      </c>
      <c r="I75" s="4" t="s">
        <v>736</v>
      </c>
      <c r="J75" s="4" t="s">
        <v>737</v>
      </c>
      <c r="K75" s="4" t="s">
        <v>738</v>
      </c>
      <c r="L75" s="4" t="s">
        <v>104</v>
      </c>
      <c r="M75" s="65">
        <v>2020</v>
      </c>
      <c r="N75" s="74">
        <v>1</v>
      </c>
      <c r="O75" s="74">
        <v>3</v>
      </c>
      <c r="P75" s="4" t="s">
        <v>10</v>
      </c>
      <c r="Q75" s="3" t="s">
        <v>1669</v>
      </c>
      <c r="R75" s="4" t="s">
        <v>1565</v>
      </c>
      <c r="S75" s="4" t="s">
        <v>36</v>
      </c>
      <c r="T75" s="4" t="s">
        <v>45</v>
      </c>
      <c r="U75" t="str">
        <f t="shared" si="10"/>
        <v>match</v>
      </c>
      <c r="V75" t="str">
        <f t="shared" si="10"/>
        <v>match</v>
      </c>
      <c r="W75" t="str">
        <f t="shared" si="10"/>
        <v>match</v>
      </c>
      <c r="X75" t="str">
        <f t="shared" si="10"/>
        <v>match</v>
      </c>
      <c r="Y75" t="str">
        <f t="shared" si="10"/>
        <v>match</v>
      </c>
      <c r="Z75" t="str">
        <f t="shared" si="10"/>
        <v>NO MATCH</v>
      </c>
      <c r="AA75" t="str">
        <f t="shared" si="10"/>
        <v>match</v>
      </c>
      <c r="AB75" t="str">
        <f t="shared" si="10"/>
        <v>match</v>
      </c>
      <c r="AC75" t="str">
        <f t="shared" si="10"/>
        <v>match</v>
      </c>
      <c r="AD75" t="str">
        <f t="shared" si="10"/>
        <v>match</v>
      </c>
      <c r="AE75" t="str">
        <f t="shared" si="10"/>
        <v>match</v>
      </c>
      <c r="AF75" t="str">
        <f t="shared" si="10"/>
        <v>match</v>
      </c>
      <c r="AG75" t="str">
        <f t="shared" si="10"/>
        <v>match</v>
      </c>
      <c r="AH75" t="str">
        <f t="shared" si="10"/>
        <v>match</v>
      </c>
      <c r="AI75" t="str">
        <f t="shared" si="10"/>
        <v>match</v>
      </c>
      <c r="AJ75" t="str">
        <f t="shared" si="10"/>
        <v>match</v>
      </c>
      <c r="AK75" t="str">
        <f t="shared" si="9"/>
        <v>NO MATCH</v>
      </c>
      <c r="AL75" t="str">
        <f t="shared" si="9"/>
        <v>match</v>
      </c>
      <c r="AM75" t="str">
        <f t="shared" si="9"/>
        <v>match</v>
      </c>
    </row>
    <row r="76" spans="1:39" ht="16">
      <c r="A76">
        <v>75</v>
      </c>
      <c r="B76" s="80">
        <v>43998</v>
      </c>
      <c r="C76" s="30" t="s">
        <v>797</v>
      </c>
      <c r="D76" s="4" t="s">
        <v>45</v>
      </c>
      <c r="E76" s="91"/>
      <c r="F76" s="83" t="s">
        <v>112</v>
      </c>
      <c r="G76" s="30" t="s">
        <v>798</v>
      </c>
      <c r="H76" s="81" t="s">
        <v>799</v>
      </c>
      <c r="I76" s="4" t="s">
        <v>800</v>
      </c>
      <c r="J76" s="4" t="s">
        <v>801</v>
      </c>
      <c r="K76" s="4" t="s">
        <v>802</v>
      </c>
      <c r="L76" s="4" t="s">
        <v>45</v>
      </c>
      <c r="M76" s="63">
        <v>2020</v>
      </c>
      <c r="N76" s="74">
        <v>3</v>
      </c>
      <c r="O76" s="74">
        <v>3</v>
      </c>
      <c r="P76" s="4" t="s">
        <v>12</v>
      </c>
      <c r="Q76" s="3" t="s">
        <v>1555</v>
      </c>
      <c r="R76" s="4" t="s">
        <v>24</v>
      </c>
      <c r="S76" s="4" t="s">
        <v>36</v>
      </c>
      <c r="T76" s="4" t="s">
        <v>44</v>
      </c>
      <c r="U76" t="str">
        <f t="shared" si="10"/>
        <v>match</v>
      </c>
      <c r="V76" t="str">
        <f t="shared" si="10"/>
        <v>match</v>
      </c>
      <c r="W76" t="str">
        <f t="shared" si="10"/>
        <v>match</v>
      </c>
      <c r="X76" t="str">
        <f t="shared" si="10"/>
        <v>match</v>
      </c>
      <c r="Y76" t="str">
        <f t="shared" si="10"/>
        <v>match</v>
      </c>
      <c r="Z76" t="str">
        <f t="shared" si="10"/>
        <v>NO MATCH</v>
      </c>
      <c r="AA76" t="str">
        <f t="shared" si="10"/>
        <v>match</v>
      </c>
      <c r="AB76" t="str">
        <f t="shared" si="10"/>
        <v>match</v>
      </c>
      <c r="AC76" t="str">
        <f t="shared" si="10"/>
        <v>match</v>
      </c>
      <c r="AD76" t="str">
        <f t="shared" si="10"/>
        <v>match</v>
      </c>
      <c r="AE76" t="str">
        <f t="shared" si="10"/>
        <v>match</v>
      </c>
      <c r="AF76" t="str">
        <f t="shared" si="10"/>
        <v>match</v>
      </c>
      <c r="AG76" t="str">
        <f t="shared" si="10"/>
        <v>match</v>
      </c>
      <c r="AH76" t="str">
        <f t="shared" si="10"/>
        <v>NO MATCH</v>
      </c>
      <c r="AI76" t="str">
        <f t="shared" si="10"/>
        <v>NO MATCH</v>
      </c>
      <c r="AJ76" t="str">
        <f t="shared" si="10"/>
        <v>NO MATCH</v>
      </c>
      <c r="AK76" t="str">
        <f t="shared" si="9"/>
        <v>match</v>
      </c>
      <c r="AL76" t="str">
        <f t="shared" si="9"/>
        <v>match</v>
      </c>
      <c r="AM76" t="str">
        <f t="shared" si="9"/>
        <v>NO MATCH</v>
      </c>
    </row>
    <row r="77" spans="1:39" ht="16">
      <c r="A77">
        <v>76</v>
      </c>
      <c r="B77" s="36">
        <v>43313</v>
      </c>
      <c r="C77" s="30" t="s">
        <v>476</v>
      </c>
      <c r="D77" s="4" t="s">
        <v>79</v>
      </c>
      <c r="E77" s="91"/>
      <c r="F77" s="85" t="s">
        <v>66</v>
      </c>
      <c r="G77" s="38" t="s">
        <v>477</v>
      </c>
      <c r="H77" s="73" t="s">
        <v>478</v>
      </c>
      <c r="I77" s="4" t="s">
        <v>479</v>
      </c>
      <c r="J77" s="4" t="s">
        <v>480</v>
      </c>
      <c r="K77" s="4" t="s">
        <v>425</v>
      </c>
      <c r="L77" s="4" t="s">
        <v>79</v>
      </c>
      <c r="M77" s="65">
        <v>2018</v>
      </c>
      <c r="N77" s="74">
        <v>3</v>
      </c>
      <c r="O77" s="74">
        <v>2</v>
      </c>
      <c r="P77" s="4" t="s">
        <v>14</v>
      </c>
      <c r="Q77" s="3" t="s">
        <v>1670</v>
      </c>
      <c r="R77" s="4" t="s">
        <v>21</v>
      </c>
      <c r="S77" s="4" t="s">
        <v>1547</v>
      </c>
      <c r="T77" s="4" t="s">
        <v>45</v>
      </c>
      <c r="U77" t="str">
        <f t="shared" si="10"/>
        <v>match</v>
      </c>
      <c r="V77" t="str">
        <f t="shared" si="10"/>
        <v>match</v>
      </c>
      <c r="W77" t="str">
        <f t="shared" si="10"/>
        <v>match</v>
      </c>
      <c r="X77" t="str">
        <f t="shared" si="10"/>
        <v>match</v>
      </c>
      <c r="Y77" t="str">
        <f t="shared" si="10"/>
        <v>match</v>
      </c>
      <c r="Z77" t="str">
        <f t="shared" si="10"/>
        <v>NO MATCH</v>
      </c>
      <c r="AA77" t="str">
        <f t="shared" si="10"/>
        <v>match</v>
      </c>
      <c r="AB77" t="str">
        <f t="shared" si="10"/>
        <v>match</v>
      </c>
      <c r="AC77" t="str">
        <f t="shared" si="10"/>
        <v>match</v>
      </c>
      <c r="AD77" t="str">
        <f t="shared" si="10"/>
        <v>match</v>
      </c>
      <c r="AE77" t="str">
        <f t="shared" si="10"/>
        <v>match</v>
      </c>
      <c r="AF77" t="str">
        <f t="shared" si="10"/>
        <v>match</v>
      </c>
      <c r="AG77" t="str">
        <f t="shared" si="10"/>
        <v>match</v>
      </c>
      <c r="AH77" t="str">
        <f t="shared" si="10"/>
        <v>match</v>
      </c>
      <c r="AI77" t="str">
        <f t="shared" si="10"/>
        <v>match</v>
      </c>
      <c r="AJ77" t="str">
        <f t="shared" si="10"/>
        <v>match</v>
      </c>
      <c r="AK77" t="str">
        <f t="shared" si="9"/>
        <v>match</v>
      </c>
      <c r="AL77" t="str">
        <f t="shared" si="9"/>
        <v>match</v>
      </c>
      <c r="AM77" t="str">
        <f t="shared" si="9"/>
        <v>match</v>
      </c>
    </row>
    <row r="78" spans="1:39" ht="16">
      <c r="A78">
        <v>77</v>
      </c>
      <c r="B78" s="80">
        <v>43877</v>
      </c>
      <c r="C78" s="30" t="s">
        <v>755</v>
      </c>
      <c r="D78" s="4" t="s">
        <v>86</v>
      </c>
      <c r="E78" s="91"/>
      <c r="F78" s="44" t="s">
        <v>66</v>
      </c>
      <c r="G78" s="30" t="s">
        <v>756</v>
      </c>
      <c r="H78" s="68" t="s">
        <v>757</v>
      </c>
      <c r="I78" s="4" t="s">
        <v>758</v>
      </c>
      <c r="J78" s="4" t="s">
        <v>480</v>
      </c>
      <c r="K78" s="4" t="s">
        <v>759</v>
      </c>
      <c r="L78" s="4" t="s">
        <v>79</v>
      </c>
      <c r="M78" s="65">
        <v>2020</v>
      </c>
      <c r="N78" s="74">
        <v>2</v>
      </c>
      <c r="O78" s="74">
        <v>1</v>
      </c>
      <c r="P78" s="25" t="s">
        <v>1611</v>
      </c>
      <c r="Q78" s="3" t="s">
        <v>53</v>
      </c>
      <c r="R78" s="4" t="s">
        <v>22</v>
      </c>
      <c r="S78" s="4" t="s">
        <v>1573</v>
      </c>
      <c r="T78" s="4" t="s">
        <v>45</v>
      </c>
      <c r="U78" t="str">
        <f t="shared" si="10"/>
        <v>match</v>
      </c>
      <c r="V78" t="str">
        <f t="shared" si="10"/>
        <v>match</v>
      </c>
      <c r="W78" t="str">
        <f t="shared" si="10"/>
        <v>match</v>
      </c>
      <c r="X78" t="str">
        <f t="shared" si="10"/>
        <v>match</v>
      </c>
      <c r="Y78" t="str">
        <f t="shared" si="10"/>
        <v>match</v>
      </c>
      <c r="Z78" t="str">
        <f t="shared" si="10"/>
        <v>match</v>
      </c>
      <c r="AA78" t="str">
        <f t="shared" si="10"/>
        <v>match</v>
      </c>
      <c r="AB78" t="str">
        <f t="shared" si="10"/>
        <v>match</v>
      </c>
      <c r="AC78" t="str">
        <f t="shared" si="10"/>
        <v>match</v>
      </c>
      <c r="AD78" t="str">
        <f t="shared" si="10"/>
        <v>match</v>
      </c>
      <c r="AE78" t="str">
        <f t="shared" si="10"/>
        <v>match</v>
      </c>
      <c r="AF78" t="str">
        <f t="shared" si="10"/>
        <v>match</v>
      </c>
      <c r="AG78" t="str">
        <f t="shared" si="10"/>
        <v>match</v>
      </c>
      <c r="AH78" t="str">
        <f t="shared" si="10"/>
        <v>match</v>
      </c>
      <c r="AI78" t="str">
        <f t="shared" si="10"/>
        <v>match</v>
      </c>
      <c r="AJ78" t="str">
        <f t="shared" si="10"/>
        <v>match</v>
      </c>
      <c r="AK78" t="str">
        <f t="shared" si="9"/>
        <v>match</v>
      </c>
      <c r="AL78" t="str">
        <f t="shared" si="9"/>
        <v>match</v>
      </c>
      <c r="AM78" t="str">
        <f t="shared" si="9"/>
        <v>match</v>
      </c>
    </row>
    <row r="79" spans="1:39" ht="16">
      <c r="A79">
        <v>78</v>
      </c>
      <c r="B79" s="36">
        <v>43790</v>
      </c>
      <c r="C79" s="30" t="s">
        <v>1671</v>
      </c>
      <c r="D79" s="4" t="s">
        <v>72</v>
      </c>
      <c r="E79" s="91" t="s">
        <v>771</v>
      </c>
      <c r="F79" s="42" t="s">
        <v>66</v>
      </c>
      <c r="G79" s="38" t="s">
        <v>1672</v>
      </c>
      <c r="H79" s="68" t="s">
        <v>709</v>
      </c>
      <c r="I79" s="4" t="s">
        <v>83</v>
      </c>
      <c r="J79" s="4" t="s">
        <v>313</v>
      </c>
      <c r="K79" s="4" t="s">
        <v>85</v>
      </c>
      <c r="L79" s="4" t="s">
        <v>710</v>
      </c>
      <c r="M79" s="75">
        <v>2019</v>
      </c>
      <c r="N79" s="74">
        <v>2</v>
      </c>
      <c r="O79" s="74">
        <v>1</v>
      </c>
      <c r="P79" s="25" t="s">
        <v>12</v>
      </c>
      <c r="Q79" s="4" t="s">
        <v>51</v>
      </c>
      <c r="R79" s="4" t="s">
        <v>1642</v>
      </c>
      <c r="S79" s="4" t="s">
        <v>1673</v>
      </c>
      <c r="T79" s="4" t="s">
        <v>45</v>
      </c>
      <c r="U79" t="str">
        <f t="shared" si="10"/>
        <v>match</v>
      </c>
      <c r="V79" t="str">
        <f t="shared" si="10"/>
        <v>match</v>
      </c>
      <c r="W79" t="str">
        <f t="shared" si="10"/>
        <v>match</v>
      </c>
      <c r="X79" t="str">
        <f t="shared" si="10"/>
        <v>match</v>
      </c>
      <c r="Y79" t="str">
        <f t="shared" si="10"/>
        <v>match</v>
      </c>
      <c r="Z79" t="str">
        <f t="shared" si="10"/>
        <v>NO MATCH</v>
      </c>
      <c r="AA79" t="str">
        <f t="shared" si="10"/>
        <v>match</v>
      </c>
      <c r="AB79" t="str">
        <f t="shared" si="10"/>
        <v>match</v>
      </c>
      <c r="AC79" t="str">
        <f t="shared" si="10"/>
        <v>match</v>
      </c>
      <c r="AD79" t="str">
        <f t="shared" si="10"/>
        <v>match</v>
      </c>
      <c r="AE79" t="str">
        <f t="shared" si="10"/>
        <v>match</v>
      </c>
      <c r="AF79" t="str">
        <f t="shared" si="10"/>
        <v>match</v>
      </c>
      <c r="AG79" t="str">
        <f t="shared" si="10"/>
        <v>match</v>
      </c>
      <c r="AH79" t="str">
        <f t="shared" si="10"/>
        <v>match</v>
      </c>
      <c r="AI79" t="str">
        <f t="shared" si="10"/>
        <v>match</v>
      </c>
      <c r="AJ79" t="str">
        <f t="shared" si="10"/>
        <v>match</v>
      </c>
      <c r="AK79" t="str">
        <f t="shared" si="9"/>
        <v>match</v>
      </c>
      <c r="AL79" t="str">
        <f t="shared" si="9"/>
        <v>match</v>
      </c>
      <c r="AM79" t="str">
        <f t="shared" si="9"/>
        <v>match</v>
      </c>
    </row>
    <row r="80" spans="1:39" ht="16">
      <c r="A80">
        <v>79</v>
      </c>
      <c r="B80" s="36">
        <v>43111</v>
      </c>
      <c r="C80" s="30" t="s">
        <v>393</v>
      </c>
      <c r="D80" s="4" t="s">
        <v>45</v>
      </c>
      <c r="E80" s="91"/>
      <c r="F80" s="42" t="s">
        <v>112</v>
      </c>
      <c r="G80" s="38" t="s">
        <v>394</v>
      </c>
      <c r="H80" s="68" t="s">
        <v>395</v>
      </c>
      <c r="I80" s="4" t="s">
        <v>396</v>
      </c>
      <c r="J80" s="4" t="s">
        <v>45</v>
      </c>
      <c r="K80" s="4" t="s">
        <v>244</v>
      </c>
      <c r="L80" s="4" t="s">
        <v>45</v>
      </c>
      <c r="M80" s="75">
        <v>2018</v>
      </c>
      <c r="N80" s="77">
        <v>2</v>
      </c>
      <c r="O80" s="77">
        <v>5</v>
      </c>
      <c r="P80" s="25" t="s">
        <v>12</v>
      </c>
      <c r="Q80" s="4" t="s">
        <v>1598</v>
      </c>
      <c r="R80" s="4" t="s">
        <v>23</v>
      </c>
      <c r="S80" s="4" t="s">
        <v>1674</v>
      </c>
      <c r="T80" s="4" t="s">
        <v>1675</v>
      </c>
      <c r="U80" t="str">
        <f t="shared" si="10"/>
        <v>match</v>
      </c>
      <c r="V80" t="str">
        <f t="shared" si="10"/>
        <v>match</v>
      </c>
      <c r="W80" t="str">
        <f t="shared" si="10"/>
        <v>match</v>
      </c>
      <c r="X80" t="str">
        <f t="shared" si="10"/>
        <v>match</v>
      </c>
      <c r="Y80" t="str">
        <f t="shared" si="10"/>
        <v>match</v>
      </c>
      <c r="Z80" t="str">
        <f t="shared" si="10"/>
        <v>match</v>
      </c>
      <c r="AA80" t="str">
        <f t="shared" si="10"/>
        <v>match</v>
      </c>
      <c r="AB80" t="str">
        <f t="shared" si="10"/>
        <v>match</v>
      </c>
      <c r="AC80" t="str">
        <f t="shared" si="10"/>
        <v>match</v>
      </c>
      <c r="AD80" t="str">
        <f t="shared" si="10"/>
        <v>match</v>
      </c>
      <c r="AE80" t="str">
        <f t="shared" si="10"/>
        <v>match</v>
      </c>
      <c r="AF80" t="str">
        <f t="shared" si="10"/>
        <v>match</v>
      </c>
      <c r="AG80" t="str">
        <f t="shared" si="10"/>
        <v>match</v>
      </c>
      <c r="AH80" t="str">
        <f t="shared" si="10"/>
        <v>match</v>
      </c>
      <c r="AI80" t="str">
        <f t="shared" si="10"/>
        <v>match</v>
      </c>
      <c r="AJ80" t="str">
        <f t="shared" si="10"/>
        <v>match</v>
      </c>
      <c r="AK80" t="str">
        <f t="shared" si="9"/>
        <v>match</v>
      </c>
      <c r="AL80" t="str">
        <f t="shared" si="9"/>
        <v>match</v>
      </c>
      <c r="AM80" t="str">
        <f t="shared" si="9"/>
        <v>match</v>
      </c>
    </row>
    <row r="81" spans="1:39" ht="16">
      <c r="A81">
        <v>80</v>
      </c>
      <c r="B81" s="36">
        <v>43535</v>
      </c>
      <c r="C81" s="30" t="s">
        <v>578</v>
      </c>
      <c r="D81" s="4" t="s">
        <v>72</v>
      </c>
      <c r="E81" s="91" t="s">
        <v>372</v>
      </c>
      <c r="F81" s="42" t="s">
        <v>66</v>
      </c>
      <c r="G81" s="38" t="s">
        <v>579</v>
      </c>
      <c r="H81" s="68" t="s">
        <v>580</v>
      </c>
      <c r="I81" s="4" t="s">
        <v>581</v>
      </c>
      <c r="J81" s="4" t="s">
        <v>582</v>
      </c>
      <c r="K81" s="4" t="s">
        <v>583</v>
      </c>
      <c r="L81" s="4" t="s">
        <v>584</v>
      </c>
      <c r="M81" s="75">
        <v>2019</v>
      </c>
      <c r="N81" s="77">
        <v>2</v>
      </c>
      <c r="O81" s="77">
        <v>2</v>
      </c>
      <c r="P81" s="25" t="s">
        <v>12</v>
      </c>
      <c r="Q81" s="4" t="s">
        <v>1525</v>
      </c>
      <c r="R81" s="4" t="s">
        <v>24</v>
      </c>
      <c r="S81" s="4" t="s">
        <v>27</v>
      </c>
      <c r="T81" s="4" t="s">
        <v>45</v>
      </c>
      <c r="U81" t="str">
        <f t="shared" si="10"/>
        <v>match</v>
      </c>
      <c r="V81" t="str">
        <f t="shared" si="10"/>
        <v>match</v>
      </c>
      <c r="W81" t="str">
        <f t="shared" si="10"/>
        <v>match</v>
      </c>
      <c r="X81" t="str">
        <f t="shared" si="10"/>
        <v>match</v>
      </c>
      <c r="Y81" t="str">
        <f t="shared" si="10"/>
        <v>match</v>
      </c>
      <c r="Z81" t="str">
        <f t="shared" si="10"/>
        <v>match</v>
      </c>
      <c r="AA81" t="str">
        <f t="shared" si="10"/>
        <v>match</v>
      </c>
      <c r="AB81" t="str">
        <f t="shared" si="10"/>
        <v>match</v>
      </c>
      <c r="AC81" t="str">
        <f t="shared" si="10"/>
        <v>match</v>
      </c>
      <c r="AD81" t="str">
        <f t="shared" si="10"/>
        <v>match</v>
      </c>
      <c r="AE81" t="str">
        <f t="shared" si="10"/>
        <v>match</v>
      </c>
      <c r="AF81" t="str">
        <f t="shared" si="10"/>
        <v>match</v>
      </c>
      <c r="AG81" t="str">
        <f t="shared" si="10"/>
        <v>match</v>
      </c>
      <c r="AH81" t="str">
        <f t="shared" si="10"/>
        <v>match</v>
      </c>
      <c r="AI81" t="str">
        <f t="shared" si="10"/>
        <v>match</v>
      </c>
      <c r="AJ81" t="str">
        <f t="shared" si="10"/>
        <v>match</v>
      </c>
      <c r="AK81" t="str">
        <f t="shared" si="9"/>
        <v>match</v>
      </c>
      <c r="AL81" t="str">
        <f t="shared" si="9"/>
        <v>match</v>
      </c>
      <c r="AM81" t="str">
        <f t="shared" si="9"/>
        <v>match</v>
      </c>
    </row>
    <row r="82" spans="1:39" ht="16">
      <c r="A82">
        <v>81</v>
      </c>
      <c r="B82" s="36">
        <v>43549</v>
      </c>
      <c r="C82" s="30" t="s">
        <v>594</v>
      </c>
      <c r="D82" s="27" t="s">
        <v>72</v>
      </c>
      <c r="E82" s="91" t="s">
        <v>372</v>
      </c>
      <c r="F82" s="42" t="s">
        <v>66</v>
      </c>
      <c r="G82" s="38" t="s">
        <v>595</v>
      </c>
      <c r="H82" s="68" t="s">
        <v>596</v>
      </c>
      <c r="I82" s="4" t="s">
        <v>597</v>
      </c>
      <c r="J82" s="4" t="s">
        <v>598</v>
      </c>
      <c r="K82" s="4" t="s">
        <v>599</v>
      </c>
      <c r="L82" s="4" t="s">
        <v>600</v>
      </c>
      <c r="M82" s="75">
        <v>2019</v>
      </c>
      <c r="N82" s="77">
        <v>3</v>
      </c>
      <c r="O82" s="77">
        <v>2</v>
      </c>
      <c r="P82" s="25" t="s">
        <v>10</v>
      </c>
      <c r="Q82" s="4" t="s">
        <v>1609</v>
      </c>
      <c r="R82" s="4" t="s">
        <v>18</v>
      </c>
      <c r="S82" s="4" t="s">
        <v>27</v>
      </c>
      <c r="T82" s="4" t="s">
        <v>45</v>
      </c>
      <c r="U82" t="str">
        <f t="shared" si="10"/>
        <v>match</v>
      </c>
      <c r="V82" t="str">
        <f t="shared" si="10"/>
        <v>match</v>
      </c>
      <c r="W82" t="str">
        <f t="shared" si="10"/>
        <v>match</v>
      </c>
      <c r="X82" t="str">
        <f t="shared" si="10"/>
        <v>match</v>
      </c>
      <c r="Y82" t="str">
        <f t="shared" si="10"/>
        <v>match</v>
      </c>
      <c r="Z82" t="str">
        <f t="shared" si="10"/>
        <v>match</v>
      </c>
      <c r="AA82" t="str">
        <f t="shared" si="10"/>
        <v>match</v>
      </c>
      <c r="AB82" t="str">
        <f t="shared" si="10"/>
        <v>match</v>
      </c>
      <c r="AC82" t="str">
        <f t="shared" si="10"/>
        <v>match</v>
      </c>
      <c r="AD82" t="str">
        <f t="shared" si="10"/>
        <v>match</v>
      </c>
      <c r="AE82" t="str">
        <f t="shared" si="10"/>
        <v>match</v>
      </c>
      <c r="AF82" t="str">
        <f t="shared" si="10"/>
        <v>match</v>
      </c>
      <c r="AG82" t="str">
        <f t="shared" si="10"/>
        <v>match</v>
      </c>
      <c r="AH82" t="str">
        <f t="shared" si="10"/>
        <v>match</v>
      </c>
      <c r="AI82" t="str">
        <f t="shared" si="10"/>
        <v>match</v>
      </c>
      <c r="AJ82" t="str">
        <f t="shared" ref="AJ82:AM97" si="11">IF(EXACT(Q82, Q195), "match", "NO MATCH")</f>
        <v>match</v>
      </c>
      <c r="AK82" t="str">
        <f t="shared" si="11"/>
        <v>match</v>
      </c>
      <c r="AL82" t="str">
        <f t="shared" si="11"/>
        <v>match</v>
      </c>
      <c r="AM82" t="str">
        <f t="shared" si="11"/>
        <v>match</v>
      </c>
    </row>
    <row r="83" spans="1:39" ht="16">
      <c r="A83">
        <v>82</v>
      </c>
      <c r="B83" s="36">
        <v>42960</v>
      </c>
      <c r="C83" s="30" t="s">
        <v>360</v>
      </c>
      <c r="D83" s="27" t="s">
        <v>72</v>
      </c>
      <c r="E83" s="91" t="s">
        <v>372</v>
      </c>
      <c r="F83" s="42" t="s">
        <v>66</v>
      </c>
      <c r="G83" s="38" t="s">
        <v>361</v>
      </c>
      <c r="H83" s="68" t="s">
        <v>362</v>
      </c>
      <c r="I83" s="4" t="s">
        <v>363</v>
      </c>
      <c r="J83" s="4" t="s">
        <v>122</v>
      </c>
      <c r="K83" s="4" t="s">
        <v>364</v>
      </c>
      <c r="L83" s="4" t="s">
        <v>365</v>
      </c>
      <c r="M83" s="75">
        <v>2017</v>
      </c>
      <c r="N83" s="77">
        <v>3</v>
      </c>
      <c r="O83" s="77">
        <v>2</v>
      </c>
      <c r="P83" s="25" t="s">
        <v>12</v>
      </c>
      <c r="Q83" s="4" t="s">
        <v>1525</v>
      </c>
      <c r="R83" s="4" t="s">
        <v>1676</v>
      </c>
      <c r="S83" s="4" t="s">
        <v>27</v>
      </c>
      <c r="T83" s="4" t="s">
        <v>45</v>
      </c>
      <c r="U83" t="str">
        <f t="shared" ref="U83:AJ98" si="12">IF(EXACT(B83, B196), "match", "NO MATCH")</f>
        <v>match</v>
      </c>
      <c r="V83" t="str">
        <f t="shared" si="12"/>
        <v>match</v>
      </c>
      <c r="W83" t="str">
        <f t="shared" si="12"/>
        <v>match</v>
      </c>
      <c r="X83" t="str">
        <f t="shared" si="12"/>
        <v>match</v>
      </c>
      <c r="Y83" t="str">
        <f t="shared" si="12"/>
        <v>match</v>
      </c>
      <c r="Z83" t="str">
        <f t="shared" si="12"/>
        <v>match</v>
      </c>
      <c r="AA83" t="str">
        <f t="shared" si="12"/>
        <v>match</v>
      </c>
      <c r="AB83" t="str">
        <f t="shared" si="12"/>
        <v>match</v>
      </c>
      <c r="AC83" t="str">
        <f t="shared" si="12"/>
        <v>match</v>
      </c>
      <c r="AD83" t="str">
        <f t="shared" si="12"/>
        <v>match</v>
      </c>
      <c r="AE83" t="str">
        <f t="shared" si="12"/>
        <v>match</v>
      </c>
      <c r="AF83" t="str">
        <f t="shared" si="12"/>
        <v>match</v>
      </c>
      <c r="AG83" t="str">
        <f t="shared" si="12"/>
        <v>match</v>
      </c>
      <c r="AH83" t="str">
        <f t="shared" si="12"/>
        <v>match</v>
      </c>
      <c r="AI83" t="str">
        <f t="shared" si="12"/>
        <v>match</v>
      </c>
      <c r="AJ83" t="str">
        <f t="shared" si="11"/>
        <v>match</v>
      </c>
      <c r="AK83" t="str">
        <f t="shared" si="11"/>
        <v>match</v>
      </c>
      <c r="AL83" t="str">
        <f t="shared" si="11"/>
        <v>match</v>
      </c>
      <c r="AM83" t="str">
        <f t="shared" si="11"/>
        <v>match</v>
      </c>
    </row>
    <row r="84" spans="1:39" ht="16">
      <c r="A84">
        <v>83</v>
      </c>
      <c r="B84" s="36">
        <v>43537</v>
      </c>
      <c r="C84" s="30" t="s">
        <v>585</v>
      </c>
      <c r="D84" s="4" t="s">
        <v>86</v>
      </c>
      <c r="E84" s="91"/>
      <c r="F84" s="42" t="s">
        <v>66</v>
      </c>
      <c r="G84" s="38" t="s">
        <v>586</v>
      </c>
      <c r="H84" s="68" t="s">
        <v>587</v>
      </c>
      <c r="I84" s="4" t="s">
        <v>588</v>
      </c>
      <c r="J84" s="4" t="s">
        <v>313</v>
      </c>
      <c r="K84" s="4" t="s">
        <v>85</v>
      </c>
      <c r="L84" s="4" t="s">
        <v>79</v>
      </c>
      <c r="M84" s="75">
        <v>2019</v>
      </c>
      <c r="N84" s="77">
        <v>2</v>
      </c>
      <c r="O84" s="77">
        <v>1</v>
      </c>
      <c r="P84" s="25" t="s">
        <v>12</v>
      </c>
      <c r="Q84" s="4" t="s">
        <v>1570</v>
      </c>
      <c r="R84" s="4" t="s">
        <v>19</v>
      </c>
      <c r="S84" s="4" t="s">
        <v>1568</v>
      </c>
      <c r="T84" s="4" t="s">
        <v>45</v>
      </c>
      <c r="U84" t="str">
        <f t="shared" si="12"/>
        <v>match</v>
      </c>
      <c r="V84" t="str">
        <f t="shared" si="12"/>
        <v>match</v>
      </c>
      <c r="W84" t="str">
        <f t="shared" si="12"/>
        <v>match</v>
      </c>
      <c r="X84" t="str">
        <f t="shared" si="12"/>
        <v>match</v>
      </c>
      <c r="Y84" t="str">
        <f t="shared" si="12"/>
        <v>match</v>
      </c>
      <c r="Z84" t="str">
        <f t="shared" si="12"/>
        <v>match</v>
      </c>
      <c r="AA84" t="str">
        <f t="shared" si="12"/>
        <v>match</v>
      </c>
      <c r="AB84" t="str">
        <f t="shared" si="12"/>
        <v>match</v>
      </c>
      <c r="AC84" t="str">
        <f t="shared" si="12"/>
        <v>match</v>
      </c>
      <c r="AD84" t="str">
        <f t="shared" si="12"/>
        <v>match</v>
      </c>
      <c r="AE84" t="str">
        <f t="shared" si="12"/>
        <v>match</v>
      </c>
      <c r="AF84" t="str">
        <f t="shared" si="12"/>
        <v>match</v>
      </c>
      <c r="AG84" t="str">
        <f t="shared" si="12"/>
        <v>match</v>
      </c>
      <c r="AH84" t="str">
        <f t="shared" si="12"/>
        <v>match</v>
      </c>
      <c r="AI84" t="str">
        <f t="shared" si="12"/>
        <v>match</v>
      </c>
      <c r="AJ84" t="str">
        <f t="shared" si="11"/>
        <v>match</v>
      </c>
      <c r="AK84" t="str">
        <f t="shared" si="11"/>
        <v>match</v>
      </c>
      <c r="AL84" t="str">
        <f t="shared" si="11"/>
        <v>match</v>
      </c>
      <c r="AM84" t="str">
        <f t="shared" si="11"/>
        <v>match</v>
      </c>
    </row>
    <row r="85" spans="1:39" ht="16">
      <c r="A85">
        <v>84</v>
      </c>
      <c r="B85" s="37">
        <v>41456</v>
      </c>
      <c r="C85" s="30" t="s">
        <v>164</v>
      </c>
      <c r="D85" s="27" t="s">
        <v>79</v>
      </c>
      <c r="E85" s="91" t="s">
        <v>1677</v>
      </c>
      <c r="F85" s="21" t="s">
        <v>66</v>
      </c>
      <c r="G85" s="38" t="s">
        <v>165</v>
      </c>
      <c r="H85" s="68" t="s">
        <v>166</v>
      </c>
      <c r="I85" s="4" t="s">
        <v>167</v>
      </c>
      <c r="J85" s="4" t="s">
        <v>122</v>
      </c>
      <c r="K85" s="4" t="s">
        <v>168</v>
      </c>
      <c r="L85" s="4" t="s">
        <v>169</v>
      </c>
      <c r="M85" s="75">
        <v>2013</v>
      </c>
      <c r="N85" s="77">
        <v>3</v>
      </c>
      <c r="O85" s="77">
        <v>2</v>
      </c>
      <c r="P85" s="25" t="s">
        <v>12</v>
      </c>
      <c r="Q85" s="4" t="s">
        <v>1678</v>
      </c>
      <c r="R85" s="4" t="s">
        <v>24</v>
      </c>
      <c r="S85" s="4" t="s">
        <v>27</v>
      </c>
      <c r="T85" s="4" t="s">
        <v>45</v>
      </c>
      <c r="U85" t="str">
        <f t="shared" si="12"/>
        <v>match</v>
      </c>
      <c r="V85" t="str">
        <f t="shared" si="12"/>
        <v>match</v>
      </c>
      <c r="W85" t="str">
        <f t="shared" si="12"/>
        <v>NO MATCH</v>
      </c>
      <c r="X85" t="str">
        <f t="shared" si="12"/>
        <v>match</v>
      </c>
      <c r="Y85" t="str">
        <f t="shared" si="12"/>
        <v>match</v>
      </c>
      <c r="Z85" t="str">
        <f t="shared" si="12"/>
        <v>match</v>
      </c>
      <c r="AA85" t="str">
        <f t="shared" si="12"/>
        <v>match</v>
      </c>
      <c r="AB85" t="str">
        <f t="shared" si="12"/>
        <v>match</v>
      </c>
      <c r="AC85" t="str">
        <f t="shared" si="12"/>
        <v>match</v>
      </c>
      <c r="AD85" t="str">
        <f t="shared" si="12"/>
        <v>match</v>
      </c>
      <c r="AE85" t="str">
        <f t="shared" si="12"/>
        <v>match</v>
      </c>
      <c r="AF85" t="str">
        <f t="shared" si="12"/>
        <v>match</v>
      </c>
      <c r="AG85" t="str">
        <f t="shared" si="12"/>
        <v>match</v>
      </c>
      <c r="AH85" t="str">
        <f t="shared" si="12"/>
        <v>match</v>
      </c>
      <c r="AI85" t="str">
        <f t="shared" si="12"/>
        <v>match</v>
      </c>
      <c r="AJ85" t="str">
        <f t="shared" si="11"/>
        <v>NO MATCH</v>
      </c>
      <c r="AK85" t="str">
        <f t="shared" si="11"/>
        <v>match</v>
      </c>
      <c r="AL85" t="str">
        <f t="shared" si="11"/>
        <v>match</v>
      </c>
      <c r="AM85" t="str">
        <f t="shared" si="11"/>
        <v>match</v>
      </c>
    </row>
    <row r="86" spans="1:39" ht="16">
      <c r="A86">
        <v>85</v>
      </c>
      <c r="B86" s="37">
        <v>40695</v>
      </c>
      <c r="C86" s="30" t="s">
        <v>1679</v>
      </c>
      <c r="D86" s="27" t="s">
        <v>72</v>
      </c>
      <c r="E86" s="91" t="s">
        <v>372</v>
      </c>
      <c r="F86" s="21" t="s">
        <v>66</v>
      </c>
      <c r="G86" s="38" t="s">
        <v>99</v>
      </c>
      <c r="H86" s="76" t="s">
        <v>100</v>
      </c>
      <c r="I86" s="4" t="s">
        <v>101</v>
      </c>
      <c r="J86" s="4" t="s">
        <v>102</v>
      </c>
      <c r="K86" s="4" t="s">
        <v>103</v>
      </c>
      <c r="L86" s="4" t="s">
        <v>104</v>
      </c>
      <c r="M86" s="75">
        <v>2011</v>
      </c>
      <c r="N86" s="77">
        <v>3</v>
      </c>
      <c r="O86" s="77">
        <v>2</v>
      </c>
      <c r="P86" s="25" t="s">
        <v>12</v>
      </c>
      <c r="Q86" s="4" t="s">
        <v>1525</v>
      </c>
      <c r="R86" s="4" t="s">
        <v>18</v>
      </c>
      <c r="S86" s="4" t="s">
        <v>1606</v>
      </c>
      <c r="T86" s="4" t="s">
        <v>45</v>
      </c>
      <c r="U86" t="str">
        <f t="shared" si="12"/>
        <v>match</v>
      </c>
      <c r="V86" t="str">
        <f t="shared" si="12"/>
        <v>match</v>
      </c>
      <c r="W86" t="str">
        <f t="shared" si="12"/>
        <v>match</v>
      </c>
      <c r="X86" t="str">
        <f t="shared" si="12"/>
        <v>match</v>
      </c>
      <c r="Y86" t="str">
        <f t="shared" si="12"/>
        <v>match</v>
      </c>
      <c r="Z86" t="str">
        <f t="shared" si="12"/>
        <v>match</v>
      </c>
      <c r="AA86" t="str">
        <f t="shared" si="12"/>
        <v>match</v>
      </c>
      <c r="AB86" t="str">
        <f t="shared" si="12"/>
        <v>match</v>
      </c>
      <c r="AC86" t="str">
        <f t="shared" si="12"/>
        <v>match</v>
      </c>
      <c r="AD86" t="str">
        <f t="shared" si="12"/>
        <v>match</v>
      </c>
      <c r="AE86" t="str">
        <f t="shared" si="12"/>
        <v>match</v>
      </c>
      <c r="AF86" t="str">
        <f t="shared" si="12"/>
        <v>match</v>
      </c>
      <c r="AG86" t="str">
        <f t="shared" si="12"/>
        <v>match</v>
      </c>
      <c r="AH86" t="str">
        <f t="shared" si="12"/>
        <v>match</v>
      </c>
      <c r="AI86" t="str">
        <f t="shared" si="12"/>
        <v>match</v>
      </c>
      <c r="AJ86" t="str">
        <f t="shared" si="11"/>
        <v>match</v>
      </c>
      <c r="AK86" t="str">
        <f t="shared" si="11"/>
        <v>match</v>
      </c>
      <c r="AL86" t="str">
        <f t="shared" si="11"/>
        <v>match</v>
      </c>
      <c r="AM86" t="str">
        <f t="shared" si="11"/>
        <v>match</v>
      </c>
    </row>
    <row r="87" spans="1:39" ht="16">
      <c r="A87">
        <v>86</v>
      </c>
      <c r="B87" s="36">
        <v>42994</v>
      </c>
      <c r="C87" s="30" t="s">
        <v>377</v>
      </c>
      <c r="D87" s="4" t="s">
        <v>79</v>
      </c>
      <c r="E87" s="91"/>
      <c r="F87" s="44" t="s">
        <v>66</v>
      </c>
      <c r="G87" s="38" t="s">
        <v>378</v>
      </c>
      <c r="H87" s="73" t="s">
        <v>379</v>
      </c>
      <c r="I87" s="4" t="s">
        <v>296</v>
      </c>
      <c r="J87" s="4" t="s">
        <v>380</v>
      </c>
      <c r="K87" s="4" t="s">
        <v>290</v>
      </c>
      <c r="L87" s="4" t="s">
        <v>79</v>
      </c>
      <c r="M87" s="75">
        <v>2017</v>
      </c>
      <c r="N87" s="77">
        <v>2</v>
      </c>
      <c r="O87" s="77">
        <v>1</v>
      </c>
      <c r="P87" s="25" t="s">
        <v>1611</v>
      </c>
      <c r="Q87" s="4" t="s">
        <v>47</v>
      </c>
      <c r="R87" s="4" t="s">
        <v>22</v>
      </c>
      <c r="S87" s="4" t="s">
        <v>1573</v>
      </c>
      <c r="T87" s="4" t="s">
        <v>45</v>
      </c>
      <c r="U87" t="str">
        <f t="shared" si="12"/>
        <v>match</v>
      </c>
      <c r="V87" t="str">
        <f t="shared" si="12"/>
        <v>match</v>
      </c>
      <c r="W87" t="str">
        <f t="shared" si="12"/>
        <v>match</v>
      </c>
      <c r="X87" t="str">
        <f t="shared" si="12"/>
        <v>match</v>
      </c>
      <c r="Y87" t="str">
        <f t="shared" si="12"/>
        <v>match</v>
      </c>
      <c r="Z87" t="str">
        <f t="shared" si="12"/>
        <v>NO MATCH</v>
      </c>
      <c r="AA87" t="str">
        <f t="shared" si="12"/>
        <v>match</v>
      </c>
      <c r="AB87" t="str">
        <f t="shared" si="12"/>
        <v>match</v>
      </c>
      <c r="AC87" t="str">
        <f t="shared" si="12"/>
        <v>match</v>
      </c>
      <c r="AD87" t="str">
        <f t="shared" si="12"/>
        <v>match</v>
      </c>
      <c r="AE87" t="str">
        <f t="shared" si="12"/>
        <v>match</v>
      </c>
      <c r="AF87" t="str">
        <f t="shared" si="12"/>
        <v>match</v>
      </c>
      <c r="AG87" t="str">
        <f t="shared" si="12"/>
        <v>match</v>
      </c>
      <c r="AH87" t="str">
        <f t="shared" si="12"/>
        <v>match</v>
      </c>
      <c r="AI87" t="str">
        <f t="shared" si="12"/>
        <v>match</v>
      </c>
      <c r="AJ87" t="str">
        <f t="shared" si="11"/>
        <v>match</v>
      </c>
      <c r="AK87" t="str">
        <f t="shared" si="11"/>
        <v>match</v>
      </c>
      <c r="AL87" t="str">
        <f t="shared" si="11"/>
        <v>match</v>
      </c>
      <c r="AM87" t="str">
        <f t="shared" si="11"/>
        <v>match</v>
      </c>
    </row>
    <row r="88" spans="1:39" ht="16">
      <c r="A88">
        <v>87</v>
      </c>
      <c r="B88" s="37">
        <v>43531</v>
      </c>
      <c r="C88" s="30" t="s">
        <v>1680</v>
      </c>
      <c r="D88" s="4" t="s">
        <v>86</v>
      </c>
      <c r="E88" s="91"/>
      <c r="F88" s="21" t="s">
        <v>66</v>
      </c>
      <c r="G88" s="38" t="s">
        <v>568</v>
      </c>
      <c r="H88" s="76" t="s">
        <v>569</v>
      </c>
      <c r="I88" s="4" t="s">
        <v>570</v>
      </c>
      <c r="J88" s="4" t="s">
        <v>418</v>
      </c>
      <c r="K88" s="4" t="s">
        <v>571</v>
      </c>
      <c r="L88" s="4" t="s">
        <v>79</v>
      </c>
      <c r="M88" s="75">
        <v>2019</v>
      </c>
      <c r="N88" s="77">
        <v>2</v>
      </c>
      <c r="O88" s="77">
        <v>1</v>
      </c>
      <c r="P88" s="25" t="s">
        <v>1611</v>
      </c>
      <c r="Q88" s="4" t="s">
        <v>1620</v>
      </c>
      <c r="R88" s="4" t="s">
        <v>22</v>
      </c>
      <c r="S88" s="4" t="s">
        <v>30</v>
      </c>
      <c r="T88" s="4" t="s">
        <v>45</v>
      </c>
      <c r="U88" t="str">
        <f t="shared" si="12"/>
        <v>match</v>
      </c>
      <c r="V88" t="str">
        <f t="shared" si="12"/>
        <v>match</v>
      </c>
      <c r="W88" t="str">
        <f t="shared" si="12"/>
        <v>match</v>
      </c>
      <c r="X88" t="str">
        <f t="shared" si="12"/>
        <v>match</v>
      </c>
      <c r="Y88" t="str">
        <f t="shared" si="12"/>
        <v>match</v>
      </c>
      <c r="Z88" t="str">
        <f t="shared" si="12"/>
        <v>match</v>
      </c>
      <c r="AA88" t="str">
        <f t="shared" si="12"/>
        <v>match</v>
      </c>
      <c r="AB88" t="str">
        <f t="shared" si="12"/>
        <v>match</v>
      </c>
      <c r="AC88" t="str">
        <f t="shared" si="12"/>
        <v>match</v>
      </c>
      <c r="AD88" t="str">
        <f t="shared" si="12"/>
        <v>match</v>
      </c>
      <c r="AE88" t="str">
        <f t="shared" si="12"/>
        <v>match</v>
      </c>
      <c r="AF88" t="str">
        <f t="shared" si="12"/>
        <v>match</v>
      </c>
      <c r="AG88" t="str">
        <f t="shared" si="12"/>
        <v>match</v>
      </c>
      <c r="AH88" t="str">
        <f t="shared" si="12"/>
        <v>match</v>
      </c>
      <c r="AI88" t="str">
        <f t="shared" si="12"/>
        <v>match</v>
      </c>
      <c r="AJ88" t="str">
        <f t="shared" si="11"/>
        <v>NO MATCH</v>
      </c>
      <c r="AK88" t="str">
        <f t="shared" si="11"/>
        <v>match</v>
      </c>
      <c r="AL88" t="str">
        <f t="shared" si="11"/>
        <v>match</v>
      </c>
      <c r="AM88" t="str">
        <f t="shared" si="11"/>
        <v>match</v>
      </c>
    </row>
    <row r="89" spans="1:39" ht="16">
      <c r="A89">
        <v>88</v>
      </c>
      <c r="B89" s="36">
        <v>42395</v>
      </c>
      <c r="C89" s="30" t="s">
        <v>268</v>
      </c>
      <c r="D89" s="4" t="s">
        <v>45</v>
      </c>
      <c r="E89" s="91"/>
      <c r="F89" s="42" t="s">
        <v>112</v>
      </c>
      <c r="G89" s="38" t="s">
        <v>269</v>
      </c>
      <c r="H89" s="78" t="s">
        <v>270</v>
      </c>
      <c r="I89" s="4" t="s">
        <v>271</v>
      </c>
      <c r="J89" s="4" t="s">
        <v>271</v>
      </c>
      <c r="K89" s="4" t="s">
        <v>272</v>
      </c>
      <c r="L89" s="4" t="s">
        <v>45</v>
      </c>
      <c r="M89" s="75">
        <v>2016</v>
      </c>
      <c r="N89" s="77">
        <v>2</v>
      </c>
      <c r="O89" s="77">
        <v>5</v>
      </c>
      <c r="P89" s="25" t="s">
        <v>10</v>
      </c>
      <c r="Q89" s="4" t="s">
        <v>1681</v>
      </c>
      <c r="R89" s="4" t="s">
        <v>24</v>
      </c>
      <c r="S89" s="4" t="s">
        <v>1682</v>
      </c>
      <c r="T89" s="4" t="s">
        <v>1635</v>
      </c>
      <c r="U89" t="str">
        <f t="shared" si="12"/>
        <v>match</v>
      </c>
      <c r="V89" t="str">
        <f t="shared" si="12"/>
        <v>match</v>
      </c>
      <c r="W89" t="str">
        <f t="shared" si="12"/>
        <v>match</v>
      </c>
      <c r="X89" t="str">
        <f t="shared" si="12"/>
        <v>match</v>
      </c>
      <c r="Y89" t="str">
        <f t="shared" si="12"/>
        <v>match</v>
      </c>
      <c r="Z89" t="str">
        <f t="shared" si="12"/>
        <v>match</v>
      </c>
      <c r="AA89" t="str">
        <f t="shared" si="12"/>
        <v>match</v>
      </c>
      <c r="AB89" t="str">
        <f t="shared" si="12"/>
        <v>match</v>
      </c>
      <c r="AC89" t="str">
        <f t="shared" si="12"/>
        <v>match</v>
      </c>
      <c r="AD89" t="str">
        <f t="shared" si="12"/>
        <v>match</v>
      </c>
      <c r="AE89" t="str">
        <f t="shared" si="12"/>
        <v>match</v>
      </c>
      <c r="AF89" t="str">
        <f t="shared" si="12"/>
        <v>match</v>
      </c>
      <c r="AG89" t="str">
        <f t="shared" si="12"/>
        <v>match</v>
      </c>
      <c r="AH89" t="str">
        <f t="shared" si="12"/>
        <v>match</v>
      </c>
      <c r="AI89" t="str">
        <f t="shared" si="12"/>
        <v>match</v>
      </c>
      <c r="AJ89" t="str">
        <f t="shared" si="11"/>
        <v>match</v>
      </c>
      <c r="AK89" t="str">
        <f t="shared" si="11"/>
        <v>match</v>
      </c>
      <c r="AL89" t="str">
        <f t="shared" si="11"/>
        <v>match</v>
      </c>
      <c r="AM89" t="str">
        <f t="shared" si="11"/>
        <v>match</v>
      </c>
    </row>
    <row r="90" spans="1:39" ht="16">
      <c r="A90">
        <v>89</v>
      </c>
      <c r="B90" s="37">
        <v>43818</v>
      </c>
      <c r="C90" s="30" t="s">
        <v>722</v>
      </c>
      <c r="D90" s="4" t="s">
        <v>79</v>
      </c>
      <c r="E90" s="91"/>
      <c r="F90" s="21" t="s">
        <v>66</v>
      </c>
      <c r="G90" s="38" t="s">
        <v>723</v>
      </c>
      <c r="H90" s="76" t="s">
        <v>724</v>
      </c>
      <c r="I90" s="4" t="s">
        <v>83</v>
      </c>
      <c r="J90" s="4" t="s">
        <v>313</v>
      </c>
      <c r="K90" s="4" t="s">
        <v>85</v>
      </c>
      <c r="L90" s="4" t="s">
        <v>79</v>
      </c>
      <c r="M90" s="75">
        <v>2019</v>
      </c>
      <c r="N90" s="77">
        <v>2</v>
      </c>
      <c r="O90" s="77">
        <v>1</v>
      </c>
      <c r="P90" s="25" t="s">
        <v>15</v>
      </c>
      <c r="Q90" s="4" t="s">
        <v>52</v>
      </c>
      <c r="R90" s="4" t="s">
        <v>22</v>
      </c>
      <c r="S90" s="4" t="s">
        <v>28</v>
      </c>
      <c r="T90" s="4" t="s">
        <v>45</v>
      </c>
      <c r="U90" t="str">
        <f t="shared" si="12"/>
        <v>match</v>
      </c>
      <c r="V90" t="str">
        <f t="shared" si="12"/>
        <v>match</v>
      </c>
      <c r="W90" t="str">
        <f t="shared" si="12"/>
        <v>match</v>
      </c>
      <c r="X90" t="str">
        <f t="shared" si="12"/>
        <v>match</v>
      </c>
      <c r="Y90" t="str">
        <f t="shared" si="12"/>
        <v>match</v>
      </c>
      <c r="Z90" t="str">
        <f t="shared" si="12"/>
        <v>match</v>
      </c>
      <c r="AA90" t="str">
        <f t="shared" si="12"/>
        <v>match</v>
      </c>
      <c r="AB90" t="str">
        <f t="shared" si="12"/>
        <v>match</v>
      </c>
      <c r="AC90" t="str">
        <f t="shared" si="12"/>
        <v>match</v>
      </c>
      <c r="AD90" t="str">
        <f t="shared" si="12"/>
        <v>match</v>
      </c>
      <c r="AE90" t="str">
        <f t="shared" si="12"/>
        <v>match</v>
      </c>
      <c r="AF90" t="str">
        <f t="shared" si="12"/>
        <v>match</v>
      </c>
      <c r="AG90" t="str">
        <f t="shared" si="12"/>
        <v>match</v>
      </c>
      <c r="AH90" t="str">
        <f t="shared" si="12"/>
        <v>match</v>
      </c>
      <c r="AI90" t="str">
        <f t="shared" si="12"/>
        <v>match</v>
      </c>
      <c r="AJ90" t="str">
        <f t="shared" si="11"/>
        <v>match</v>
      </c>
      <c r="AK90" t="str">
        <f t="shared" si="11"/>
        <v>match</v>
      </c>
      <c r="AL90" t="str">
        <f t="shared" si="11"/>
        <v>match</v>
      </c>
      <c r="AM90" t="str">
        <f t="shared" si="11"/>
        <v>match</v>
      </c>
    </row>
    <row r="91" spans="1:39" ht="16">
      <c r="A91">
        <v>90</v>
      </c>
      <c r="B91" s="36">
        <v>41695</v>
      </c>
      <c r="C91" s="30" t="s">
        <v>1683</v>
      </c>
      <c r="D91" s="4" t="s">
        <v>45</v>
      </c>
      <c r="E91" s="91"/>
      <c r="F91" s="42" t="s">
        <v>112</v>
      </c>
      <c r="G91" s="38" t="s">
        <v>187</v>
      </c>
      <c r="H91" s="68" t="s">
        <v>188</v>
      </c>
      <c r="I91" s="4" t="s">
        <v>189</v>
      </c>
      <c r="J91" s="4" t="s">
        <v>190</v>
      </c>
      <c r="K91" s="4" t="s">
        <v>191</v>
      </c>
      <c r="L91" s="4" t="s">
        <v>45</v>
      </c>
      <c r="M91" s="75">
        <v>2014</v>
      </c>
      <c r="N91" s="77">
        <v>3</v>
      </c>
      <c r="O91" s="77">
        <v>3</v>
      </c>
      <c r="P91" s="25" t="s">
        <v>10</v>
      </c>
      <c r="Q91" s="4" t="s">
        <v>47</v>
      </c>
      <c r="R91" s="4" t="s">
        <v>24</v>
      </c>
      <c r="S91" s="4" t="s">
        <v>37</v>
      </c>
      <c r="T91" s="4" t="s">
        <v>1632</v>
      </c>
      <c r="U91" t="str">
        <f t="shared" si="12"/>
        <v>match</v>
      </c>
      <c r="V91" t="str">
        <f t="shared" si="12"/>
        <v>match</v>
      </c>
      <c r="W91" t="str">
        <f t="shared" si="12"/>
        <v>match</v>
      </c>
      <c r="X91" t="str">
        <f t="shared" si="12"/>
        <v>match</v>
      </c>
      <c r="Y91" t="str">
        <f t="shared" si="12"/>
        <v>match</v>
      </c>
      <c r="Z91" t="str">
        <f t="shared" si="12"/>
        <v>NO MATCH</v>
      </c>
      <c r="AA91" t="str">
        <f t="shared" si="12"/>
        <v>match</v>
      </c>
      <c r="AB91" t="str">
        <f t="shared" si="12"/>
        <v>match</v>
      </c>
      <c r="AC91" t="str">
        <f t="shared" si="12"/>
        <v>match</v>
      </c>
      <c r="AD91" t="str">
        <f t="shared" si="12"/>
        <v>match</v>
      </c>
      <c r="AE91" t="str">
        <f t="shared" si="12"/>
        <v>match</v>
      </c>
      <c r="AF91" t="str">
        <f t="shared" si="12"/>
        <v>match</v>
      </c>
      <c r="AG91" t="str">
        <f t="shared" si="12"/>
        <v>match</v>
      </c>
      <c r="AH91" t="str">
        <f t="shared" si="12"/>
        <v>match</v>
      </c>
      <c r="AI91" t="str">
        <f t="shared" si="12"/>
        <v>match</v>
      </c>
      <c r="AJ91" t="str">
        <f t="shared" si="11"/>
        <v>match</v>
      </c>
      <c r="AK91" t="str">
        <f t="shared" si="11"/>
        <v>match</v>
      </c>
      <c r="AL91" t="str">
        <f t="shared" si="11"/>
        <v>match</v>
      </c>
      <c r="AM91" t="str">
        <f t="shared" si="11"/>
        <v>match</v>
      </c>
    </row>
    <row r="92" spans="1:39" ht="16">
      <c r="A92">
        <v>91</v>
      </c>
      <c r="B92" s="36">
        <v>43649</v>
      </c>
      <c r="C92" s="30" t="s">
        <v>645</v>
      </c>
      <c r="D92" s="4" t="s">
        <v>79</v>
      </c>
      <c r="E92" s="91"/>
      <c r="F92" s="44" t="s">
        <v>66</v>
      </c>
      <c r="G92" s="38" t="s">
        <v>646</v>
      </c>
      <c r="H92" s="73" t="s">
        <v>647</v>
      </c>
      <c r="I92" s="4" t="s">
        <v>648</v>
      </c>
      <c r="J92" s="4" t="s">
        <v>480</v>
      </c>
      <c r="K92" s="4" t="s">
        <v>290</v>
      </c>
      <c r="L92" s="4" t="s">
        <v>79</v>
      </c>
      <c r="M92" s="75">
        <v>2019</v>
      </c>
      <c r="N92" s="77">
        <v>3</v>
      </c>
      <c r="O92" s="77">
        <v>1</v>
      </c>
      <c r="P92" s="25" t="s">
        <v>14</v>
      </c>
      <c r="Q92" s="4" t="s">
        <v>51</v>
      </c>
      <c r="R92" s="4" t="s">
        <v>21</v>
      </c>
      <c r="S92" s="4" t="s">
        <v>1547</v>
      </c>
      <c r="T92" s="4" t="s">
        <v>45</v>
      </c>
      <c r="U92" t="str">
        <f t="shared" si="12"/>
        <v>match</v>
      </c>
      <c r="V92" t="str">
        <f t="shared" si="12"/>
        <v>match</v>
      </c>
      <c r="W92" t="str">
        <f t="shared" si="12"/>
        <v>match</v>
      </c>
      <c r="X92" t="str">
        <f t="shared" si="12"/>
        <v>match</v>
      </c>
      <c r="Y92" t="str">
        <f t="shared" si="12"/>
        <v>match</v>
      </c>
      <c r="Z92" t="str">
        <f t="shared" si="12"/>
        <v>match</v>
      </c>
      <c r="AA92" t="str">
        <f t="shared" si="12"/>
        <v>match</v>
      </c>
      <c r="AB92" t="str">
        <f t="shared" si="12"/>
        <v>match</v>
      </c>
      <c r="AC92" t="str">
        <f t="shared" si="12"/>
        <v>match</v>
      </c>
      <c r="AD92" t="str">
        <f t="shared" si="12"/>
        <v>match</v>
      </c>
      <c r="AE92" t="str">
        <f t="shared" si="12"/>
        <v>match</v>
      </c>
      <c r="AF92" t="str">
        <f t="shared" si="12"/>
        <v>match</v>
      </c>
      <c r="AG92" t="str">
        <f t="shared" si="12"/>
        <v>match</v>
      </c>
      <c r="AH92" t="str">
        <f t="shared" si="12"/>
        <v>match</v>
      </c>
      <c r="AI92" t="str">
        <f t="shared" si="12"/>
        <v>match</v>
      </c>
      <c r="AJ92" t="str">
        <f t="shared" si="11"/>
        <v>match</v>
      </c>
      <c r="AK92" t="str">
        <f t="shared" si="11"/>
        <v>match</v>
      </c>
      <c r="AL92" t="str">
        <f t="shared" si="11"/>
        <v>match</v>
      </c>
      <c r="AM92" t="str">
        <f t="shared" si="11"/>
        <v>match</v>
      </c>
    </row>
    <row r="93" spans="1:39" ht="16">
      <c r="A93">
        <v>92</v>
      </c>
      <c r="B93" s="37">
        <v>40374</v>
      </c>
      <c r="C93" s="30" t="s">
        <v>65</v>
      </c>
      <c r="D93" s="4" t="s">
        <v>72</v>
      </c>
      <c r="E93" s="91" t="s">
        <v>292</v>
      </c>
      <c r="F93" s="21" t="s">
        <v>66</v>
      </c>
      <c r="G93" s="38" t="s">
        <v>67</v>
      </c>
      <c r="H93" s="78" t="s">
        <v>68</v>
      </c>
      <c r="I93" s="4" t="s">
        <v>69</v>
      </c>
      <c r="J93" s="4" t="s">
        <v>69</v>
      </c>
      <c r="K93" s="4" t="s">
        <v>70</v>
      </c>
      <c r="L93" s="4" t="s">
        <v>71</v>
      </c>
      <c r="M93" s="75">
        <v>2010</v>
      </c>
      <c r="N93" s="77">
        <v>4</v>
      </c>
      <c r="O93" s="77">
        <v>5</v>
      </c>
      <c r="P93" s="25" t="s">
        <v>1597</v>
      </c>
      <c r="Q93" s="4" t="s">
        <v>1555</v>
      </c>
      <c r="R93" s="4" t="s">
        <v>18</v>
      </c>
      <c r="S93" s="4" t="s">
        <v>1684</v>
      </c>
      <c r="T93" s="4" t="s">
        <v>45</v>
      </c>
      <c r="U93" t="str">
        <f t="shared" si="12"/>
        <v>NO MATCH</v>
      </c>
      <c r="V93" t="str">
        <f t="shared" si="12"/>
        <v>match</v>
      </c>
      <c r="W93" t="str">
        <f t="shared" si="12"/>
        <v>match</v>
      </c>
      <c r="X93" t="str">
        <f t="shared" si="12"/>
        <v>match</v>
      </c>
      <c r="Y93" t="str">
        <f t="shared" si="12"/>
        <v>match</v>
      </c>
      <c r="Z93" t="str">
        <f t="shared" si="12"/>
        <v>match</v>
      </c>
      <c r="AA93" t="str">
        <f t="shared" si="12"/>
        <v>match</v>
      </c>
      <c r="AB93" t="str">
        <f t="shared" si="12"/>
        <v>match</v>
      </c>
      <c r="AC93" t="str">
        <f t="shared" si="12"/>
        <v>match</v>
      </c>
      <c r="AD93" t="str">
        <f t="shared" si="12"/>
        <v>match</v>
      </c>
      <c r="AE93" t="str">
        <f t="shared" si="12"/>
        <v>match</v>
      </c>
      <c r="AF93" t="str">
        <f t="shared" si="12"/>
        <v>NO MATCH</v>
      </c>
      <c r="AG93" t="str">
        <f t="shared" si="12"/>
        <v>match</v>
      </c>
      <c r="AH93" t="str">
        <f t="shared" si="12"/>
        <v>match</v>
      </c>
      <c r="AI93" t="str">
        <f t="shared" si="12"/>
        <v>match</v>
      </c>
      <c r="AJ93" t="str">
        <f t="shared" si="11"/>
        <v>match</v>
      </c>
      <c r="AK93" t="str">
        <f t="shared" si="11"/>
        <v>match</v>
      </c>
      <c r="AL93" t="str">
        <f t="shared" si="11"/>
        <v>match</v>
      </c>
      <c r="AM93" t="str">
        <f t="shared" si="11"/>
        <v>match</v>
      </c>
    </row>
    <row r="94" spans="1:39" ht="16">
      <c r="A94">
        <v>93</v>
      </c>
      <c r="B94" s="37">
        <v>42878</v>
      </c>
      <c r="C94" s="30" t="s">
        <v>336</v>
      </c>
      <c r="D94" s="4" t="s">
        <v>86</v>
      </c>
      <c r="E94" s="91"/>
      <c r="F94" s="21" t="s">
        <v>66</v>
      </c>
      <c r="G94" s="38" t="s">
        <v>337</v>
      </c>
      <c r="H94" s="76" t="s">
        <v>338</v>
      </c>
      <c r="I94" s="4" t="s">
        <v>339</v>
      </c>
      <c r="J94" s="4" t="s">
        <v>340</v>
      </c>
      <c r="K94" s="4" t="s">
        <v>341</v>
      </c>
      <c r="L94" s="4" t="s">
        <v>79</v>
      </c>
      <c r="M94" s="75">
        <v>2017</v>
      </c>
      <c r="N94" s="77">
        <v>3</v>
      </c>
      <c r="O94" s="77">
        <v>1</v>
      </c>
      <c r="P94" s="25" t="s">
        <v>12</v>
      </c>
      <c r="Q94" s="4" t="s">
        <v>1525</v>
      </c>
      <c r="R94" s="4" t="s">
        <v>22</v>
      </c>
      <c r="S94" s="4" t="s">
        <v>29</v>
      </c>
      <c r="T94" s="4" t="s">
        <v>45</v>
      </c>
      <c r="U94" t="str">
        <f t="shared" si="12"/>
        <v>match</v>
      </c>
      <c r="V94" t="str">
        <f t="shared" si="12"/>
        <v>match</v>
      </c>
      <c r="W94" t="str">
        <f t="shared" si="12"/>
        <v>match</v>
      </c>
      <c r="X94" t="str">
        <f t="shared" si="12"/>
        <v>match</v>
      </c>
      <c r="Y94" t="str">
        <f t="shared" si="12"/>
        <v>match</v>
      </c>
      <c r="Z94" t="str">
        <f t="shared" si="12"/>
        <v>NO MATCH</v>
      </c>
      <c r="AA94" t="str">
        <f t="shared" si="12"/>
        <v>match</v>
      </c>
      <c r="AB94" t="str">
        <f t="shared" si="12"/>
        <v>match</v>
      </c>
      <c r="AC94" t="str">
        <f t="shared" si="12"/>
        <v>match</v>
      </c>
      <c r="AD94" t="str">
        <f t="shared" si="12"/>
        <v>match</v>
      </c>
      <c r="AE94" t="str">
        <f t="shared" si="12"/>
        <v>match</v>
      </c>
      <c r="AF94" t="str">
        <f t="shared" si="12"/>
        <v>match</v>
      </c>
      <c r="AG94" t="str">
        <f t="shared" si="12"/>
        <v>match</v>
      </c>
      <c r="AH94" t="str">
        <f t="shared" si="12"/>
        <v>match</v>
      </c>
      <c r="AI94" t="str">
        <f t="shared" si="12"/>
        <v>match</v>
      </c>
      <c r="AJ94" t="str">
        <f t="shared" si="11"/>
        <v>match</v>
      </c>
      <c r="AK94" t="str">
        <f t="shared" si="11"/>
        <v>match</v>
      </c>
      <c r="AL94" t="str">
        <f t="shared" si="11"/>
        <v>match</v>
      </c>
      <c r="AM94" t="str">
        <f t="shared" si="11"/>
        <v>match</v>
      </c>
    </row>
    <row r="95" spans="1:39" ht="16">
      <c r="A95">
        <v>94</v>
      </c>
      <c r="B95" s="37">
        <v>42055</v>
      </c>
      <c r="C95" s="30" t="s">
        <v>218</v>
      </c>
      <c r="D95" s="4" t="s">
        <v>45</v>
      </c>
      <c r="E95" s="91"/>
      <c r="F95" s="42" t="s">
        <v>112</v>
      </c>
      <c r="G95" s="38" t="s">
        <v>1685</v>
      </c>
      <c r="H95" s="76" t="s">
        <v>220</v>
      </c>
      <c r="I95" s="4" t="s">
        <v>218</v>
      </c>
      <c r="J95" s="4" t="s">
        <v>221</v>
      </c>
      <c r="K95" s="4" t="s">
        <v>222</v>
      </c>
      <c r="L95" s="4" t="s">
        <v>45</v>
      </c>
      <c r="M95" s="75">
        <v>2015</v>
      </c>
      <c r="N95" s="77">
        <v>3</v>
      </c>
      <c r="O95" s="77">
        <v>1</v>
      </c>
      <c r="P95" s="25" t="s">
        <v>12</v>
      </c>
      <c r="Q95" s="4" t="s">
        <v>47</v>
      </c>
      <c r="R95" s="4" t="s">
        <v>24</v>
      </c>
      <c r="S95" s="4" t="s">
        <v>36</v>
      </c>
      <c r="T95" s="4" t="s">
        <v>39</v>
      </c>
      <c r="U95" t="str">
        <f t="shared" si="12"/>
        <v>match</v>
      </c>
      <c r="V95" t="str">
        <f t="shared" si="12"/>
        <v>match</v>
      </c>
      <c r="W95" t="str">
        <f t="shared" si="12"/>
        <v>match</v>
      </c>
      <c r="X95" t="str">
        <f t="shared" si="12"/>
        <v>match</v>
      </c>
      <c r="Y95" t="str">
        <f t="shared" si="12"/>
        <v>match</v>
      </c>
      <c r="Z95" t="str">
        <f t="shared" si="12"/>
        <v>NO MATCH</v>
      </c>
      <c r="AA95" t="str">
        <f t="shared" si="12"/>
        <v>match</v>
      </c>
      <c r="AB95" t="str">
        <f t="shared" si="12"/>
        <v>match</v>
      </c>
      <c r="AC95" t="str">
        <f t="shared" si="12"/>
        <v>match</v>
      </c>
      <c r="AD95" t="str">
        <f t="shared" si="12"/>
        <v>match</v>
      </c>
      <c r="AE95" t="str">
        <f t="shared" si="12"/>
        <v>match</v>
      </c>
      <c r="AF95" t="str">
        <f t="shared" si="12"/>
        <v>match</v>
      </c>
      <c r="AG95" t="str">
        <f t="shared" si="12"/>
        <v>match</v>
      </c>
      <c r="AH95" t="str">
        <f t="shared" si="12"/>
        <v>match</v>
      </c>
      <c r="AI95" t="str">
        <f t="shared" si="12"/>
        <v>match</v>
      </c>
      <c r="AJ95" t="str">
        <f t="shared" si="11"/>
        <v>match</v>
      </c>
      <c r="AK95" t="str">
        <f t="shared" si="11"/>
        <v>match</v>
      </c>
      <c r="AL95" t="str">
        <f t="shared" si="11"/>
        <v>match</v>
      </c>
      <c r="AM95" t="str">
        <f t="shared" si="11"/>
        <v>match</v>
      </c>
    </row>
    <row r="96" spans="1:39" ht="16">
      <c r="A96">
        <v>95</v>
      </c>
      <c r="B96" s="37">
        <v>43350</v>
      </c>
      <c r="C96" s="30" t="s">
        <v>1686</v>
      </c>
      <c r="D96" s="4" t="s">
        <v>45</v>
      </c>
      <c r="E96" s="91"/>
      <c r="F96" s="21" t="s">
        <v>112</v>
      </c>
      <c r="G96" s="38" t="s">
        <v>510</v>
      </c>
      <c r="H96" s="76" t="s">
        <v>511</v>
      </c>
      <c r="I96" s="4" t="s">
        <v>512</v>
      </c>
      <c r="J96" s="4" t="s">
        <v>513</v>
      </c>
      <c r="K96" s="4" t="s">
        <v>514</v>
      </c>
      <c r="L96" s="4" t="s">
        <v>45</v>
      </c>
      <c r="M96" s="75">
        <v>2018</v>
      </c>
      <c r="N96" s="77">
        <v>1</v>
      </c>
      <c r="O96" s="77">
        <v>4</v>
      </c>
      <c r="P96" s="25" t="s">
        <v>13</v>
      </c>
      <c r="Q96" s="4" t="s">
        <v>56</v>
      </c>
      <c r="R96" s="4" t="s">
        <v>23</v>
      </c>
      <c r="S96" s="4" t="s">
        <v>36</v>
      </c>
      <c r="T96" s="4" t="s">
        <v>1649</v>
      </c>
      <c r="U96" t="str">
        <f t="shared" si="12"/>
        <v>match</v>
      </c>
      <c r="V96" t="str">
        <f t="shared" si="12"/>
        <v>match</v>
      </c>
      <c r="W96" t="str">
        <f t="shared" si="12"/>
        <v>match</v>
      </c>
      <c r="X96" t="str">
        <f t="shared" si="12"/>
        <v>match</v>
      </c>
      <c r="Y96" t="str">
        <f t="shared" si="12"/>
        <v>match</v>
      </c>
      <c r="Z96" t="str">
        <f t="shared" si="12"/>
        <v>match</v>
      </c>
      <c r="AA96" t="str">
        <f t="shared" si="12"/>
        <v>match</v>
      </c>
      <c r="AB96" t="str">
        <f t="shared" si="12"/>
        <v>match</v>
      </c>
      <c r="AC96" t="str">
        <f t="shared" si="12"/>
        <v>match</v>
      </c>
      <c r="AD96" t="str">
        <f t="shared" si="12"/>
        <v>match</v>
      </c>
      <c r="AE96" t="str">
        <f t="shared" si="12"/>
        <v>match</v>
      </c>
      <c r="AF96" t="str">
        <f t="shared" si="12"/>
        <v>match</v>
      </c>
      <c r="AG96" t="str">
        <f t="shared" si="12"/>
        <v>match</v>
      </c>
      <c r="AH96" t="str">
        <f t="shared" si="12"/>
        <v>match</v>
      </c>
      <c r="AI96" t="str">
        <f t="shared" si="12"/>
        <v>match</v>
      </c>
      <c r="AJ96" t="str">
        <f t="shared" si="11"/>
        <v>match</v>
      </c>
      <c r="AK96" t="str">
        <f t="shared" si="11"/>
        <v>match</v>
      </c>
      <c r="AL96" t="str">
        <f t="shared" si="11"/>
        <v>match</v>
      </c>
      <c r="AM96" t="str">
        <f t="shared" si="11"/>
        <v>match</v>
      </c>
    </row>
    <row r="97" spans="1:39">
      <c r="A97">
        <v>96</v>
      </c>
      <c r="B97" s="80">
        <v>43876</v>
      </c>
      <c r="C97" s="30" t="s">
        <v>749</v>
      </c>
      <c r="D97" s="4" t="s">
        <v>45</v>
      </c>
      <c r="E97" s="92"/>
      <c r="F97" s="21" t="s">
        <v>112</v>
      </c>
      <c r="G97" s="30" t="s">
        <v>1687</v>
      </c>
      <c r="H97" s="81" t="s">
        <v>751</v>
      </c>
      <c r="I97" s="4" t="s">
        <v>752</v>
      </c>
      <c r="J97" s="4" t="s">
        <v>753</v>
      </c>
      <c r="K97" s="4" t="s">
        <v>754</v>
      </c>
      <c r="L97" s="4" t="s">
        <v>45</v>
      </c>
      <c r="M97" s="77">
        <v>2020</v>
      </c>
      <c r="N97" s="77">
        <v>0</v>
      </c>
      <c r="O97" s="77">
        <v>4</v>
      </c>
      <c r="P97" s="25" t="s">
        <v>1597</v>
      </c>
      <c r="Q97" s="4" t="s">
        <v>1688</v>
      </c>
      <c r="R97" s="4" t="s">
        <v>24</v>
      </c>
      <c r="S97" s="4" t="s">
        <v>35</v>
      </c>
      <c r="T97" s="4" t="s">
        <v>44</v>
      </c>
      <c r="U97" t="str">
        <f t="shared" si="12"/>
        <v>match</v>
      </c>
      <c r="V97" t="str">
        <f t="shared" si="12"/>
        <v>NO MATCH</v>
      </c>
      <c r="W97" t="str">
        <f t="shared" si="12"/>
        <v>match</v>
      </c>
      <c r="X97" t="str">
        <f t="shared" si="12"/>
        <v>match</v>
      </c>
      <c r="Y97" t="str">
        <f t="shared" si="12"/>
        <v>match</v>
      </c>
      <c r="Z97" t="str">
        <f t="shared" si="12"/>
        <v>match</v>
      </c>
      <c r="AA97" t="str">
        <f t="shared" si="12"/>
        <v>match</v>
      </c>
      <c r="AB97" t="str">
        <f t="shared" si="12"/>
        <v>match</v>
      </c>
      <c r="AC97" t="str">
        <f t="shared" si="12"/>
        <v>match</v>
      </c>
      <c r="AD97" t="str">
        <f t="shared" si="12"/>
        <v>match</v>
      </c>
      <c r="AE97" t="str">
        <f t="shared" si="12"/>
        <v>match</v>
      </c>
      <c r="AF97" t="str">
        <f t="shared" si="12"/>
        <v>match</v>
      </c>
      <c r="AG97" t="str">
        <f t="shared" si="12"/>
        <v>match</v>
      </c>
      <c r="AH97" t="str">
        <f t="shared" si="12"/>
        <v>match</v>
      </c>
      <c r="AI97" t="str">
        <f t="shared" si="12"/>
        <v>NO MATCH</v>
      </c>
      <c r="AJ97" t="str">
        <f t="shared" si="11"/>
        <v>NO MATCH</v>
      </c>
      <c r="AK97" t="str">
        <f t="shared" si="11"/>
        <v>NO MATCH</v>
      </c>
      <c r="AL97" t="str">
        <f t="shared" si="11"/>
        <v>match</v>
      </c>
      <c r="AM97" t="str">
        <f t="shared" si="11"/>
        <v>NO MATCH</v>
      </c>
    </row>
    <row r="98" spans="1:39" ht="16">
      <c r="A98">
        <v>97</v>
      </c>
      <c r="B98" s="36">
        <v>42262</v>
      </c>
      <c r="C98" s="30" t="s">
        <v>234</v>
      </c>
      <c r="D98" s="4" t="s">
        <v>79</v>
      </c>
      <c r="E98" s="91"/>
      <c r="F98" s="21" t="s">
        <v>66</v>
      </c>
      <c r="G98" s="38" t="s">
        <v>1689</v>
      </c>
      <c r="H98" s="68" t="s">
        <v>236</v>
      </c>
      <c r="I98" s="4" t="s">
        <v>237</v>
      </c>
      <c r="J98" s="4" t="s">
        <v>238</v>
      </c>
      <c r="K98" s="4" t="s">
        <v>135</v>
      </c>
      <c r="L98" s="4" t="s">
        <v>79</v>
      </c>
      <c r="M98" s="75">
        <v>2015</v>
      </c>
      <c r="N98" s="77">
        <v>3</v>
      </c>
      <c r="O98" s="77">
        <v>4</v>
      </c>
      <c r="P98" s="25" t="s">
        <v>13</v>
      </c>
      <c r="Q98" s="4" t="s">
        <v>1549</v>
      </c>
      <c r="R98" s="4" t="s">
        <v>1690</v>
      </c>
      <c r="S98" s="4" t="s">
        <v>36</v>
      </c>
      <c r="T98" s="4" t="s">
        <v>45</v>
      </c>
      <c r="U98" t="str">
        <f t="shared" si="12"/>
        <v>match</v>
      </c>
      <c r="V98" t="str">
        <f t="shared" si="12"/>
        <v>match</v>
      </c>
      <c r="W98" t="str">
        <f t="shared" si="12"/>
        <v>match</v>
      </c>
      <c r="X98" t="str">
        <f t="shared" si="12"/>
        <v>match</v>
      </c>
      <c r="Y98" t="str">
        <f t="shared" si="12"/>
        <v>match</v>
      </c>
      <c r="Z98" t="str">
        <f t="shared" si="12"/>
        <v>match</v>
      </c>
      <c r="AA98" t="str">
        <f t="shared" si="12"/>
        <v>match</v>
      </c>
      <c r="AB98" t="str">
        <f t="shared" si="12"/>
        <v>match</v>
      </c>
      <c r="AC98" t="str">
        <f t="shared" si="12"/>
        <v>match</v>
      </c>
      <c r="AD98" t="str">
        <f t="shared" si="12"/>
        <v>match</v>
      </c>
      <c r="AE98" t="str">
        <f t="shared" si="12"/>
        <v>match</v>
      </c>
      <c r="AF98" t="str">
        <f t="shared" si="12"/>
        <v>match</v>
      </c>
      <c r="AG98" t="str">
        <f t="shared" si="12"/>
        <v>match</v>
      </c>
      <c r="AH98" t="str">
        <f t="shared" si="12"/>
        <v>match</v>
      </c>
      <c r="AI98" t="str">
        <f t="shared" si="12"/>
        <v>match</v>
      </c>
      <c r="AJ98" t="str">
        <f t="shared" si="12"/>
        <v>match</v>
      </c>
      <c r="AK98" t="str">
        <f t="shared" ref="AK98:AM112" si="13">IF(EXACT(R98, R211), "match", "NO MATCH")</f>
        <v>match</v>
      </c>
      <c r="AL98" t="str">
        <f t="shared" si="13"/>
        <v>match</v>
      </c>
      <c r="AM98" t="str">
        <f t="shared" si="13"/>
        <v>match</v>
      </c>
    </row>
    <row r="99" spans="1:39" ht="16">
      <c r="A99">
        <v>98</v>
      </c>
      <c r="B99" s="37">
        <v>41593</v>
      </c>
      <c r="C99" s="30" t="s">
        <v>170</v>
      </c>
      <c r="D99" s="4" t="s">
        <v>79</v>
      </c>
      <c r="E99" s="91"/>
      <c r="F99" s="21" t="s">
        <v>66</v>
      </c>
      <c r="G99" s="38" t="s">
        <v>171</v>
      </c>
      <c r="H99" s="68" t="s">
        <v>172</v>
      </c>
      <c r="I99" s="4" t="s">
        <v>173</v>
      </c>
      <c r="J99" s="4" t="s">
        <v>174</v>
      </c>
      <c r="K99" s="4" t="s">
        <v>175</v>
      </c>
      <c r="L99" s="4" t="s">
        <v>79</v>
      </c>
      <c r="M99" s="75">
        <v>2013</v>
      </c>
      <c r="N99" s="77">
        <v>1</v>
      </c>
      <c r="O99" s="77">
        <v>3</v>
      </c>
      <c r="P99" s="25" t="s">
        <v>12</v>
      </c>
      <c r="Q99" s="4" t="s">
        <v>47</v>
      </c>
      <c r="R99" s="4" t="s">
        <v>21</v>
      </c>
      <c r="S99" s="4" t="s">
        <v>36</v>
      </c>
      <c r="T99" s="4" t="s">
        <v>45</v>
      </c>
      <c r="U99" t="str">
        <f t="shared" ref="U99:AJ112" si="14">IF(EXACT(B99, B212), "match", "NO MATCH")</f>
        <v>NO MATCH</v>
      </c>
      <c r="V99" t="str">
        <f t="shared" si="14"/>
        <v>match</v>
      </c>
      <c r="W99" t="str">
        <f t="shared" si="14"/>
        <v>match</v>
      </c>
      <c r="X99" t="str">
        <f t="shared" si="14"/>
        <v>match</v>
      </c>
      <c r="Y99" t="str">
        <f t="shared" si="14"/>
        <v>match</v>
      </c>
      <c r="Z99" t="str">
        <f t="shared" si="14"/>
        <v>NO MATCH</v>
      </c>
      <c r="AA99" t="str">
        <f t="shared" si="14"/>
        <v>match</v>
      </c>
      <c r="AB99" t="str">
        <f t="shared" si="14"/>
        <v>match</v>
      </c>
      <c r="AC99" t="str">
        <f t="shared" si="14"/>
        <v>match</v>
      </c>
      <c r="AD99" t="str">
        <f t="shared" si="14"/>
        <v>match</v>
      </c>
      <c r="AE99" t="str">
        <f t="shared" si="14"/>
        <v>match</v>
      </c>
      <c r="AF99" t="str">
        <f t="shared" si="14"/>
        <v>NO MATCH</v>
      </c>
      <c r="AG99" t="str">
        <f t="shared" si="14"/>
        <v>match</v>
      </c>
      <c r="AH99" t="str">
        <f t="shared" si="14"/>
        <v>match</v>
      </c>
      <c r="AI99" t="str">
        <f t="shared" si="14"/>
        <v>match</v>
      </c>
      <c r="AJ99" t="str">
        <f t="shared" si="14"/>
        <v>match</v>
      </c>
      <c r="AK99" t="str">
        <f t="shared" si="13"/>
        <v>match</v>
      </c>
      <c r="AL99" t="str">
        <f t="shared" si="13"/>
        <v>match</v>
      </c>
      <c r="AM99" t="str">
        <f t="shared" si="13"/>
        <v>match</v>
      </c>
    </row>
    <row r="100" spans="1:39" ht="16">
      <c r="A100">
        <v>99</v>
      </c>
      <c r="B100" s="48">
        <v>43599</v>
      </c>
      <c r="C100" s="30" t="s">
        <v>630</v>
      </c>
      <c r="D100" s="4" t="s">
        <v>45</v>
      </c>
      <c r="E100" s="91"/>
      <c r="F100" s="21" t="s">
        <v>112</v>
      </c>
      <c r="G100" s="49" t="s">
        <v>631</v>
      </c>
      <c r="H100" s="68" t="s">
        <v>632</v>
      </c>
      <c r="I100" s="4" t="s">
        <v>237</v>
      </c>
      <c r="J100" s="4" t="s">
        <v>238</v>
      </c>
      <c r="K100" s="4" t="s">
        <v>290</v>
      </c>
      <c r="L100" s="4" t="s">
        <v>45</v>
      </c>
      <c r="M100" s="75">
        <v>2019</v>
      </c>
      <c r="N100" s="77">
        <v>3</v>
      </c>
      <c r="O100" s="77">
        <v>4</v>
      </c>
      <c r="P100" s="25" t="s">
        <v>13</v>
      </c>
      <c r="Q100" s="4" t="s">
        <v>1549</v>
      </c>
      <c r="R100" s="4" t="s">
        <v>24</v>
      </c>
      <c r="S100" s="4" t="s">
        <v>36</v>
      </c>
      <c r="T100" s="4" t="s">
        <v>1635</v>
      </c>
      <c r="U100" t="str">
        <f t="shared" si="14"/>
        <v>match</v>
      </c>
      <c r="V100" t="str">
        <f t="shared" si="14"/>
        <v>match</v>
      </c>
      <c r="W100" t="str">
        <f t="shared" si="14"/>
        <v>match</v>
      </c>
      <c r="X100" t="str">
        <f t="shared" si="14"/>
        <v>match</v>
      </c>
      <c r="Y100" t="str">
        <f t="shared" si="14"/>
        <v>match</v>
      </c>
      <c r="Z100" t="str">
        <f t="shared" si="14"/>
        <v>NO MATCH</v>
      </c>
      <c r="AA100" t="str">
        <f t="shared" si="14"/>
        <v>match</v>
      </c>
      <c r="AB100" t="str">
        <f t="shared" si="14"/>
        <v>match</v>
      </c>
      <c r="AC100" t="str">
        <f t="shared" si="14"/>
        <v>match</v>
      </c>
      <c r="AD100" t="str">
        <f t="shared" si="14"/>
        <v>match</v>
      </c>
      <c r="AE100" t="str">
        <f t="shared" si="14"/>
        <v>match</v>
      </c>
      <c r="AF100" t="str">
        <f t="shared" si="14"/>
        <v>match</v>
      </c>
      <c r="AG100" t="str">
        <f t="shared" si="14"/>
        <v>match</v>
      </c>
      <c r="AH100" t="str">
        <f t="shared" si="14"/>
        <v>match</v>
      </c>
      <c r="AI100" t="str">
        <f t="shared" si="14"/>
        <v>match</v>
      </c>
      <c r="AJ100" t="str">
        <f t="shared" si="14"/>
        <v>match</v>
      </c>
      <c r="AK100" t="str">
        <f t="shared" si="13"/>
        <v>match</v>
      </c>
      <c r="AL100" t="str">
        <f t="shared" si="13"/>
        <v>match</v>
      </c>
      <c r="AM100" t="str">
        <f t="shared" si="13"/>
        <v>match</v>
      </c>
    </row>
    <row r="101" spans="1:39" ht="16">
      <c r="A101">
        <v>100</v>
      </c>
      <c r="B101" s="36">
        <v>43291</v>
      </c>
      <c r="C101" s="30" t="s">
        <v>463</v>
      </c>
      <c r="D101" s="4" t="s">
        <v>86</v>
      </c>
      <c r="E101" s="91"/>
      <c r="F101" s="42" t="s">
        <v>66</v>
      </c>
      <c r="G101" s="38" t="s">
        <v>464</v>
      </c>
      <c r="H101" s="82" t="s">
        <v>465</v>
      </c>
      <c r="I101" s="4" t="s">
        <v>466</v>
      </c>
      <c r="J101" s="4" t="s">
        <v>467</v>
      </c>
      <c r="K101" s="4" t="s">
        <v>468</v>
      </c>
      <c r="L101" s="4" t="s">
        <v>469</v>
      </c>
      <c r="M101" s="75">
        <v>2018</v>
      </c>
      <c r="N101" s="77">
        <v>3</v>
      </c>
      <c r="O101" s="77">
        <v>1</v>
      </c>
      <c r="P101" s="25" t="s">
        <v>12</v>
      </c>
      <c r="Q101" s="4" t="s">
        <v>47</v>
      </c>
      <c r="R101" s="4" t="s">
        <v>24</v>
      </c>
      <c r="S101" s="4" t="s">
        <v>36</v>
      </c>
      <c r="T101" s="4" t="s">
        <v>45</v>
      </c>
      <c r="U101" t="str">
        <f t="shared" si="14"/>
        <v>match</v>
      </c>
      <c r="V101" t="str">
        <f t="shared" si="14"/>
        <v>NO MATCH</v>
      </c>
      <c r="W101" t="str">
        <f t="shared" si="14"/>
        <v>match</v>
      </c>
      <c r="X101" t="str">
        <f t="shared" si="14"/>
        <v>match</v>
      </c>
      <c r="Y101" t="str">
        <f t="shared" si="14"/>
        <v>match</v>
      </c>
      <c r="Z101" t="str">
        <f t="shared" si="14"/>
        <v>match</v>
      </c>
      <c r="AA101" t="str">
        <f t="shared" si="14"/>
        <v>match</v>
      </c>
      <c r="AB101" t="str">
        <f t="shared" si="14"/>
        <v>match</v>
      </c>
      <c r="AC101" t="str">
        <f t="shared" si="14"/>
        <v>match</v>
      </c>
      <c r="AD101" t="str">
        <f t="shared" si="14"/>
        <v>match</v>
      </c>
      <c r="AE101" t="str">
        <f t="shared" si="14"/>
        <v>match</v>
      </c>
      <c r="AF101" t="str">
        <f t="shared" si="14"/>
        <v>match</v>
      </c>
      <c r="AG101" t="str">
        <f t="shared" si="14"/>
        <v>match</v>
      </c>
      <c r="AH101" t="str">
        <f t="shared" si="14"/>
        <v>match</v>
      </c>
      <c r="AI101" t="str">
        <f t="shared" si="14"/>
        <v>match</v>
      </c>
      <c r="AJ101" t="str">
        <f t="shared" si="14"/>
        <v>match</v>
      </c>
      <c r="AK101" t="str">
        <f t="shared" si="13"/>
        <v>NO MATCH</v>
      </c>
      <c r="AL101" t="str">
        <f t="shared" si="13"/>
        <v>match</v>
      </c>
      <c r="AM101" t="str">
        <f t="shared" si="13"/>
        <v>match</v>
      </c>
    </row>
    <row r="102" spans="1:39" ht="16">
      <c r="A102">
        <v>101</v>
      </c>
      <c r="B102" s="37">
        <v>43610</v>
      </c>
      <c r="C102" s="30" t="s">
        <v>1691</v>
      </c>
      <c r="D102" s="4" t="s">
        <v>86</v>
      </c>
      <c r="E102" s="91"/>
      <c r="F102" s="21" t="s">
        <v>66</v>
      </c>
      <c r="G102" s="38" t="s">
        <v>1692</v>
      </c>
      <c r="H102" s="76" t="s">
        <v>635</v>
      </c>
      <c r="I102" s="4" t="s">
        <v>636</v>
      </c>
      <c r="J102" s="4" t="s">
        <v>637</v>
      </c>
      <c r="K102" s="4" t="s">
        <v>85</v>
      </c>
      <c r="L102" s="4" t="s">
        <v>638</v>
      </c>
      <c r="M102" s="75">
        <v>2019</v>
      </c>
      <c r="N102" s="77">
        <v>2</v>
      </c>
      <c r="O102" s="77">
        <v>4</v>
      </c>
      <c r="P102" s="25" t="s">
        <v>1617</v>
      </c>
      <c r="Q102" s="4" t="s">
        <v>1525</v>
      </c>
      <c r="R102" s="4" t="s">
        <v>24</v>
      </c>
      <c r="S102" s="4" t="s">
        <v>36</v>
      </c>
      <c r="T102" s="4" t="s">
        <v>45</v>
      </c>
      <c r="U102" t="str">
        <f t="shared" si="14"/>
        <v>match</v>
      </c>
      <c r="V102" t="str">
        <f t="shared" si="14"/>
        <v>match</v>
      </c>
      <c r="W102" t="str">
        <f t="shared" si="14"/>
        <v>match</v>
      </c>
      <c r="X102" t="str">
        <f t="shared" si="14"/>
        <v>match</v>
      </c>
      <c r="Y102" t="str">
        <f t="shared" si="14"/>
        <v>match</v>
      </c>
      <c r="Z102" t="str">
        <f t="shared" si="14"/>
        <v>match</v>
      </c>
      <c r="AA102" t="str">
        <f t="shared" si="14"/>
        <v>match</v>
      </c>
      <c r="AB102" t="str">
        <f t="shared" si="14"/>
        <v>match</v>
      </c>
      <c r="AC102" t="str">
        <f t="shared" si="14"/>
        <v>match</v>
      </c>
      <c r="AD102" t="str">
        <f t="shared" si="14"/>
        <v>match</v>
      </c>
      <c r="AE102" t="str">
        <f t="shared" si="14"/>
        <v>match</v>
      </c>
      <c r="AF102" t="str">
        <f t="shared" si="14"/>
        <v>match</v>
      </c>
      <c r="AG102" t="str">
        <f t="shared" si="14"/>
        <v>match</v>
      </c>
      <c r="AH102" t="str">
        <f t="shared" si="14"/>
        <v>match</v>
      </c>
      <c r="AI102" t="str">
        <f t="shared" si="14"/>
        <v>match</v>
      </c>
      <c r="AJ102" t="str">
        <f t="shared" si="14"/>
        <v>match</v>
      </c>
      <c r="AK102" t="str">
        <f t="shared" si="13"/>
        <v>match</v>
      </c>
      <c r="AL102" t="str">
        <f t="shared" si="13"/>
        <v>match</v>
      </c>
      <c r="AM102" t="str">
        <f t="shared" si="13"/>
        <v>match</v>
      </c>
    </row>
    <row r="103" spans="1:39" ht="16">
      <c r="A103">
        <v>102</v>
      </c>
      <c r="B103" s="36">
        <v>43118</v>
      </c>
      <c r="C103" s="30" t="s">
        <v>397</v>
      </c>
      <c r="D103" s="4" t="s">
        <v>72</v>
      </c>
      <c r="E103" s="91" t="s">
        <v>771</v>
      </c>
      <c r="F103" s="42" t="s">
        <v>66</v>
      </c>
      <c r="G103" s="38" t="s">
        <v>398</v>
      </c>
      <c r="H103" s="68" t="s">
        <v>399</v>
      </c>
      <c r="I103" s="4" t="s">
        <v>400</v>
      </c>
      <c r="J103" s="4" t="s">
        <v>401</v>
      </c>
      <c r="K103" s="4" t="s">
        <v>259</v>
      </c>
      <c r="L103" s="4" t="s">
        <v>79</v>
      </c>
      <c r="M103" s="75">
        <v>2018</v>
      </c>
      <c r="N103" s="77">
        <v>4</v>
      </c>
      <c r="O103" s="77">
        <v>5</v>
      </c>
      <c r="P103" s="25" t="s">
        <v>1693</v>
      </c>
      <c r="Q103" s="4" t="s">
        <v>1555</v>
      </c>
      <c r="R103" s="4" t="s">
        <v>24</v>
      </c>
      <c r="S103" s="4" t="s">
        <v>1694</v>
      </c>
      <c r="T103" s="4" t="s">
        <v>45</v>
      </c>
      <c r="U103" t="str">
        <f t="shared" si="14"/>
        <v>match</v>
      </c>
      <c r="V103" t="str">
        <f t="shared" si="14"/>
        <v>match</v>
      </c>
      <c r="W103" t="str">
        <f t="shared" si="14"/>
        <v>match</v>
      </c>
      <c r="X103" t="str">
        <f t="shared" si="14"/>
        <v>match</v>
      </c>
      <c r="Y103" t="str">
        <f t="shared" si="14"/>
        <v>match</v>
      </c>
      <c r="Z103" t="str">
        <f t="shared" si="14"/>
        <v>match</v>
      </c>
      <c r="AA103" t="str">
        <f t="shared" si="14"/>
        <v>match</v>
      </c>
      <c r="AB103" t="str">
        <f t="shared" si="14"/>
        <v>match</v>
      </c>
      <c r="AC103" t="str">
        <f t="shared" si="14"/>
        <v>match</v>
      </c>
      <c r="AD103" t="str">
        <f t="shared" si="14"/>
        <v>match</v>
      </c>
      <c r="AE103" t="str">
        <f t="shared" si="14"/>
        <v>match</v>
      </c>
      <c r="AF103" t="str">
        <f t="shared" si="14"/>
        <v>match</v>
      </c>
      <c r="AG103" t="str">
        <f t="shared" si="14"/>
        <v>match</v>
      </c>
      <c r="AH103" t="str">
        <f t="shared" si="14"/>
        <v>match</v>
      </c>
      <c r="AI103" t="str">
        <f t="shared" si="14"/>
        <v>match</v>
      </c>
      <c r="AJ103" t="str">
        <f t="shared" si="14"/>
        <v>match</v>
      </c>
      <c r="AK103" t="str">
        <f t="shared" si="13"/>
        <v>match</v>
      </c>
      <c r="AL103" t="str">
        <f t="shared" si="13"/>
        <v>match</v>
      </c>
      <c r="AM103" t="str">
        <f t="shared" si="13"/>
        <v>match</v>
      </c>
    </row>
    <row r="104" spans="1:39" ht="16">
      <c r="A104">
        <v>103</v>
      </c>
      <c r="B104" s="36">
        <v>42535</v>
      </c>
      <c r="C104" s="30" t="s">
        <v>293</v>
      </c>
      <c r="D104" s="4" t="s">
        <v>292</v>
      </c>
      <c r="E104" s="91"/>
      <c r="F104" s="44" t="s">
        <v>66</v>
      </c>
      <c r="G104" s="38" t="s">
        <v>294</v>
      </c>
      <c r="H104" s="68" t="s">
        <v>295</v>
      </c>
      <c r="I104" s="4" t="s">
        <v>296</v>
      </c>
      <c r="J104" s="4" t="s">
        <v>297</v>
      </c>
      <c r="K104" s="4" t="s">
        <v>290</v>
      </c>
      <c r="L104" s="4" t="s">
        <v>298</v>
      </c>
      <c r="M104" s="75">
        <v>2016</v>
      </c>
      <c r="N104" s="77">
        <v>2</v>
      </c>
      <c r="O104" s="77">
        <v>1</v>
      </c>
      <c r="P104" s="25" t="s">
        <v>1611</v>
      </c>
      <c r="Q104" s="4" t="s">
        <v>47</v>
      </c>
      <c r="R104" s="4" t="s">
        <v>22</v>
      </c>
      <c r="S104" s="4" t="s">
        <v>1573</v>
      </c>
      <c r="T104" s="4" t="s">
        <v>45</v>
      </c>
      <c r="U104" t="str">
        <f t="shared" si="14"/>
        <v>match</v>
      </c>
      <c r="V104" t="str">
        <f t="shared" si="14"/>
        <v>match</v>
      </c>
      <c r="W104" t="str">
        <f t="shared" si="14"/>
        <v>match</v>
      </c>
      <c r="X104" t="str">
        <f t="shared" si="14"/>
        <v>match</v>
      </c>
      <c r="Y104" t="str">
        <f t="shared" si="14"/>
        <v>match</v>
      </c>
      <c r="Z104" t="str">
        <f t="shared" si="14"/>
        <v>NO MATCH</v>
      </c>
      <c r="AA104" t="str">
        <f t="shared" si="14"/>
        <v>match</v>
      </c>
      <c r="AB104" t="str">
        <f t="shared" si="14"/>
        <v>match</v>
      </c>
      <c r="AC104" t="str">
        <f t="shared" si="14"/>
        <v>NO MATCH</v>
      </c>
      <c r="AD104" t="str">
        <f t="shared" si="14"/>
        <v>match</v>
      </c>
      <c r="AE104" t="str">
        <f t="shared" si="14"/>
        <v>match</v>
      </c>
      <c r="AF104" t="str">
        <f t="shared" si="14"/>
        <v>match</v>
      </c>
      <c r="AG104" t="str">
        <f t="shared" si="14"/>
        <v>match</v>
      </c>
      <c r="AH104" t="str">
        <f t="shared" si="14"/>
        <v>match</v>
      </c>
      <c r="AI104" t="str">
        <f t="shared" si="14"/>
        <v>match</v>
      </c>
      <c r="AJ104" t="str">
        <f t="shared" si="14"/>
        <v>match</v>
      </c>
      <c r="AK104" t="str">
        <f t="shared" si="13"/>
        <v>match</v>
      </c>
      <c r="AL104" t="str">
        <f t="shared" si="13"/>
        <v>match</v>
      </c>
      <c r="AM104" t="str">
        <f t="shared" si="13"/>
        <v>match</v>
      </c>
    </row>
    <row r="105" spans="1:39" ht="16">
      <c r="A105">
        <v>104</v>
      </c>
      <c r="B105" s="36">
        <v>43396</v>
      </c>
      <c r="C105" s="30" t="s">
        <v>525</v>
      </c>
      <c r="D105" s="4" t="s">
        <v>79</v>
      </c>
      <c r="E105" s="91"/>
      <c r="F105" s="44" t="s">
        <v>66</v>
      </c>
      <c r="G105" s="38" t="s">
        <v>526</v>
      </c>
      <c r="H105" s="73" t="s">
        <v>527</v>
      </c>
      <c r="I105" s="4" t="s">
        <v>528</v>
      </c>
      <c r="J105" s="4" t="s">
        <v>525</v>
      </c>
      <c r="K105" s="4" t="s">
        <v>529</v>
      </c>
      <c r="L105" s="4" t="s">
        <v>79</v>
      </c>
      <c r="M105" s="75">
        <v>2018</v>
      </c>
      <c r="N105" s="77">
        <v>3</v>
      </c>
      <c r="O105" s="77">
        <v>2</v>
      </c>
      <c r="P105" s="25" t="s">
        <v>14</v>
      </c>
      <c r="Q105" s="4" t="s">
        <v>1695</v>
      </c>
      <c r="R105" s="4" t="s">
        <v>24</v>
      </c>
      <c r="S105" s="4" t="s">
        <v>1547</v>
      </c>
      <c r="T105" s="4" t="s">
        <v>45</v>
      </c>
      <c r="U105" t="str">
        <f t="shared" si="14"/>
        <v>match</v>
      </c>
      <c r="V105" t="str">
        <f t="shared" si="14"/>
        <v>match</v>
      </c>
      <c r="W105" t="str">
        <f t="shared" si="14"/>
        <v>match</v>
      </c>
      <c r="X105" t="str">
        <f t="shared" si="14"/>
        <v>match</v>
      </c>
      <c r="Y105" t="str">
        <f t="shared" si="14"/>
        <v>match</v>
      </c>
      <c r="Z105" t="str">
        <f t="shared" si="14"/>
        <v>NO MATCH</v>
      </c>
      <c r="AA105" t="str">
        <f t="shared" si="14"/>
        <v>match</v>
      </c>
      <c r="AB105" t="str">
        <f t="shared" si="14"/>
        <v>match</v>
      </c>
      <c r="AC105" t="str">
        <f t="shared" si="14"/>
        <v>match</v>
      </c>
      <c r="AD105" t="str">
        <f t="shared" si="14"/>
        <v>match</v>
      </c>
      <c r="AE105" t="str">
        <f t="shared" si="14"/>
        <v>match</v>
      </c>
      <c r="AF105" t="str">
        <f t="shared" si="14"/>
        <v>match</v>
      </c>
      <c r="AG105" t="str">
        <f t="shared" si="14"/>
        <v>match</v>
      </c>
      <c r="AH105" t="str">
        <f t="shared" si="14"/>
        <v>match</v>
      </c>
      <c r="AI105" t="str">
        <f t="shared" si="14"/>
        <v>match</v>
      </c>
      <c r="AJ105" t="str">
        <f t="shared" si="14"/>
        <v>match</v>
      </c>
      <c r="AK105" t="str">
        <f t="shared" si="13"/>
        <v>match</v>
      </c>
      <c r="AL105" t="str">
        <f t="shared" si="13"/>
        <v>match</v>
      </c>
      <c r="AM105" t="str">
        <f t="shared" si="13"/>
        <v>match</v>
      </c>
    </row>
    <row r="106" spans="1:39" ht="16">
      <c r="A106">
        <v>105</v>
      </c>
      <c r="B106" s="36">
        <v>43191</v>
      </c>
      <c r="C106" s="30" t="s">
        <v>420</v>
      </c>
      <c r="D106" s="4" t="s">
        <v>79</v>
      </c>
      <c r="E106" s="91"/>
      <c r="F106" s="44" t="s">
        <v>66</v>
      </c>
      <c r="G106" s="38" t="s">
        <v>421</v>
      </c>
      <c r="H106" s="73" t="s">
        <v>422</v>
      </c>
      <c r="I106" s="4" t="s">
        <v>423</v>
      </c>
      <c r="J106" s="4" t="s">
        <v>424</v>
      </c>
      <c r="K106" s="4" t="s">
        <v>425</v>
      </c>
      <c r="L106" s="4" t="s">
        <v>79</v>
      </c>
      <c r="M106" s="75">
        <v>2018</v>
      </c>
      <c r="N106" s="77">
        <v>2</v>
      </c>
      <c r="O106" s="77">
        <v>2</v>
      </c>
      <c r="P106" s="25" t="s">
        <v>14</v>
      </c>
      <c r="Q106" s="4" t="s">
        <v>1608</v>
      </c>
      <c r="R106" s="4" t="s">
        <v>24</v>
      </c>
      <c r="S106" s="4" t="s">
        <v>1547</v>
      </c>
      <c r="T106" s="4" t="s">
        <v>45</v>
      </c>
      <c r="U106" t="str">
        <f t="shared" si="14"/>
        <v>match</v>
      </c>
      <c r="V106" t="str">
        <f t="shared" si="14"/>
        <v>match</v>
      </c>
      <c r="W106" t="str">
        <f t="shared" si="14"/>
        <v>match</v>
      </c>
      <c r="X106" t="str">
        <f t="shared" si="14"/>
        <v>match</v>
      </c>
      <c r="Y106" t="str">
        <f t="shared" si="14"/>
        <v>match</v>
      </c>
      <c r="Z106" t="str">
        <f t="shared" si="14"/>
        <v>match</v>
      </c>
      <c r="AA106" t="str">
        <f t="shared" si="14"/>
        <v>match</v>
      </c>
      <c r="AB106" t="str">
        <f t="shared" si="14"/>
        <v>match</v>
      </c>
      <c r="AC106" t="str">
        <f t="shared" si="14"/>
        <v>match</v>
      </c>
      <c r="AD106" t="str">
        <f t="shared" si="14"/>
        <v>match</v>
      </c>
      <c r="AE106" t="str">
        <f t="shared" si="14"/>
        <v>match</v>
      </c>
      <c r="AF106" t="str">
        <f t="shared" si="14"/>
        <v>match</v>
      </c>
      <c r="AG106" t="str">
        <f t="shared" si="14"/>
        <v>match</v>
      </c>
      <c r="AH106" t="str">
        <f t="shared" si="14"/>
        <v>match</v>
      </c>
      <c r="AI106" t="str">
        <f t="shared" si="14"/>
        <v>match</v>
      </c>
      <c r="AJ106" t="str">
        <f t="shared" si="14"/>
        <v>match</v>
      </c>
      <c r="AK106" t="str">
        <f t="shared" si="13"/>
        <v>match</v>
      </c>
      <c r="AL106" t="str">
        <f t="shared" si="13"/>
        <v>match</v>
      </c>
      <c r="AM106" t="str">
        <f t="shared" si="13"/>
        <v>match</v>
      </c>
    </row>
    <row r="107" spans="1:39" ht="16">
      <c r="A107">
        <v>106</v>
      </c>
      <c r="B107" s="36">
        <v>41996</v>
      </c>
      <c r="C107" s="30" t="s">
        <v>1696</v>
      </c>
      <c r="D107" s="4" t="s">
        <v>45</v>
      </c>
      <c r="E107" s="91"/>
      <c r="F107" s="42" t="s">
        <v>112</v>
      </c>
      <c r="G107" s="38" t="s">
        <v>205</v>
      </c>
      <c r="H107" s="68" t="s">
        <v>206</v>
      </c>
      <c r="I107" s="4" t="s">
        <v>207</v>
      </c>
      <c r="J107" s="4" t="s">
        <v>207</v>
      </c>
      <c r="K107" s="4" t="s">
        <v>135</v>
      </c>
      <c r="L107" s="4" t="s">
        <v>45</v>
      </c>
      <c r="M107" s="75">
        <v>2014</v>
      </c>
      <c r="N107" s="77">
        <v>3</v>
      </c>
      <c r="O107" s="77">
        <v>1</v>
      </c>
      <c r="P107" s="25" t="s">
        <v>12</v>
      </c>
      <c r="Q107" s="4" t="s">
        <v>56</v>
      </c>
      <c r="R107" s="4" t="s">
        <v>24</v>
      </c>
      <c r="S107" s="4" t="s">
        <v>36</v>
      </c>
      <c r="T107" s="4" t="s">
        <v>44</v>
      </c>
      <c r="U107" t="str">
        <f t="shared" si="14"/>
        <v>match</v>
      </c>
      <c r="V107" t="str">
        <f t="shared" si="14"/>
        <v>match</v>
      </c>
      <c r="W107" t="str">
        <f t="shared" si="14"/>
        <v>match</v>
      </c>
      <c r="X107" t="str">
        <f t="shared" si="14"/>
        <v>match</v>
      </c>
      <c r="Y107" t="str">
        <f t="shared" si="14"/>
        <v>match</v>
      </c>
      <c r="Z107" t="str">
        <f t="shared" si="14"/>
        <v>match</v>
      </c>
      <c r="AA107" t="str">
        <f t="shared" si="14"/>
        <v>match</v>
      </c>
      <c r="AB107" t="str">
        <f t="shared" si="14"/>
        <v>match</v>
      </c>
      <c r="AC107" t="str">
        <f t="shared" si="14"/>
        <v>match</v>
      </c>
      <c r="AD107" t="str">
        <f t="shared" si="14"/>
        <v>match</v>
      </c>
      <c r="AE107" t="str">
        <f t="shared" si="14"/>
        <v>match</v>
      </c>
      <c r="AF107" t="str">
        <f t="shared" si="14"/>
        <v>match</v>
      </c>
      <c r="AG107" t="str">
        <f t="shared" si="14"/>
        <v>match</v>
      </c>
      <c r="AH107" t="str">
        <f t="shared" si="14"/>
        <v>match</v>
      </c>
      <c r="AI107" t="str">
        <f t="shared" si="14"/>
        <v>match</v>
      </c>
      <c r="AJ107" t="str">
        <f t="shared" si="14"/>
        <v>match</v>
      </c>
      <c r="AK107" t="str">
        <f t="shared" si="13"/>
        <v>match</v>
      </c>
      <c r="AL107" t="str">
        <f t="shared" si="13"/>
        <v>match</v>
      </c>
      <c r="AM107" t="str">
        <f t="shared" si="13"/>
        <v>match</v>
      </c>
    </row>
    <row r="108" spans="1:39" ht="16">
      <c r="A108">
        <v>107</v>
      </c>
      <c r="B108" s="36">
        <v>43194</v>
      </c>
      <c r="C108" s="30" t="s">
        <v>1697</v>
      </c>
      <c r="D108" s="4" t="s">
        <v>45</v>
      </c>
      <c r="E108" s="91"/>
      <c r="F108" s="42" t="s">
        <v>112</v>
      </c>
      <c r="G108" s="38" t="s">
        <v>427</v>
      </c>
      <c r="H108" s="68" t="s">
        <v>428</v>
      </c>
      <c r="I108" s="4" t="s">
        <v>429</v>
      </c>
      <c r="J108" s="4" t="s">
        <v>77</v>
      </c>
      <c r="K108" s="4" t="s">
        <v>430</v>
      </c>
      <c r="L108" s="4" t="s">
        <v>45</v>
      </c>
      <c r="M108" s="75">
        <v>2018</v>
      </c>
      <c r="N108" s="77">
        <v>2</v>
      </c>
      <c r="O108" s="77">
        <v>3</v>
      </c>
      <c r="P108" s="25" t="s">
        <v>10</v>
      </c>
      <c r="Q108" s="4" t="s">
        <v>51</v>
      </c>
      <c r="R108" s="4" t="s">
        <v>24</v>
      </c>
      <c r="S108" s="4" t="s">
        <v>34</v>
      </c>
      <c r="T108" s="4" t="s">
        <v>44</v>
      </c>
      <c r="U108" t="str">
        <f t="shared" si="14"/>
        <v>match</v>
      </c>
      <c r="V108" t="str">
        <f t="shared" si="14"/>
        <v>match</v>
      </c>
      <c r="W108" t="str">
        <f t="shared" si="14"/>
        <v>match</v>
      </c>
      <c r="X108" t="str">
        <f t="shared" si="14"/>
        <v>match</v>
      </c>
      <c r="Y108" t="str">
        <f t="shared" si="14"/>
        <v>match</v>
      </c>
      <c r="Z108" t="str">
        <f t="shared" si="14"/>
        <v>match</v>
      </c>
      <c r="AA108" t="str">
        <f t="shared" si="14"/>
        <v>match</v>
      </c>
      <c r="AB108" t="str">
        <f t="shared" si="14"/>
        <v>match</v>
      </c>
      <c r="AC108" t="str">
        <f t="shared" si="14"/>
        <v>match</v>
      </c>
      <c r="AD108" t="str">
        <f t="shared" si="14"/>
        <v>match</v>
      </c>
      <c r="AE108" t="str">
        <f t="shared" si="14"/>
        <v>match</v>
      </c>
      <c r="AF108" t="str">
        <f t="shared" si="14"/>
        <v>match</v>
      </c>
      <c r="AG108" t="str">
        <f t="shared" si="14"/>
        <v>match</v>
      </c>
      <c r="AH108" t="str">
        <f t="shared" si="14"/>
        <v>match</v>
      </c>
      <c r="AI108" t="str">
        <f t="shared" si="14"/>
        <v>match</v>
      </c>
      <c r="AJ108" t="str">
        <f t="shared" si="14"/>
        <v>match</v>
      </c>
      <c r="AK108" t="str">
        <f t="shared" si="13"/>
        <v>match</v>
      </c>
      <c r="AL108" t="str">
        <f t="shared" si="13"/>
        <v>match</v>
      </c>
      <c r="AM108" t="str">
        <f t="shared" si="13"/>
        <v>match</v>
      </c>
    </row>
    <row r="109" spans="1:39" ht="16">
      <c r="A109">
        <v>108</v>
      </c>
      <c r="B109" s="80">
        <v>43915</v>
      </c>
      <c r="C109" s="30" t="s">
        <v>772</v>
      </c>
      <c r="D109" s="4" t="s">
        <v>86</v>
      </c>
      <c r="E109" s="91"/>
      <c r="F109" s="21" t="s">
        <v>66</v>
      </c>
      <c r="G109" s="30" t="s">
        <v>1698</v>
      </c>
      <c r="H109" s="81" t="s">
        <v>774</v>
      </c>
      <c r="I109" s="4" t="s">
        <v>775</v>
      </c>
      <c r="J109" s="4" t="s">
        <v>776</v>
      </c>
      <c r="K109" s="4" t="s">
        <v>777</v>
      </c>
      <c r="L109" s="4" t="s">
        <v>79</v>
      </c>
      <c r="M109" s="77">
        <v>2020</v>
      </c>
      <c r="N109" s="77">
        <v>3</v>
      </c>
      <c r="O109" s="77">
        <v>2</v>
      </c>
      <c r="P109" s="25" t="s">
        <v>12</v>
      </c>
      <c r="Q109" s="4" t="s">
        <v>1608</v>
      </c>
      <c r="R109" s="4" t="s">
        <v>21</v>
      </c>
      <c r="S109" s="4" t="s">
        <v>36</v>
      </c>
      <c r="T109" s="4" t="s">
        <v>45</v>
      </c>
      <c r="U109" t="str">
        <f t="shared" si="14"/>
        <v>match</v>
      </c>
      <c r="V109" t="str">
        <f t="shared" si="14"/>
        <v>match</v>
      </c>
      <c r="W109" t="str">
        <f t="shared" si="14"/>
        <v>match</v>
      </c>
      <c r="X109" t="str">
        <f t="shared" si="14"/>
        <v>match</v>
      </c>
      <c r="Y109" t="str">
        <f t="shared" si="14"/>
        <v>match</v>
      </c>
      <c r="Z109" t="str">
        <f t="shared" si="14"/>
        <v>match</v>
      </c>
      <c r="AA109" t="str">
        <f t="shared" si="14"/>
        <v>match</v>
      </c>
      <c r="AB109" t="str">
        <f t="shared" si="14"/>
        <v>match</v>
      </c>
      <c r="AC109" t="str">
        <f t="shared" si="14"/>
        <v>match</v>
      </c>
      <c r="AD109" t="str">
        <f t="shared" si="14"/>
        <v>match</v>
      </c>
      <c r="AE109" t="str">
        <f t="shared" si="14"/>
        <v>match</v>
      </c>
      <c r="AF109" t="str">
        <f t="shared" si="14"/>
        <v>match</v>
      </c>
      <c r="AG109" t="str">
        <f t="shared" si="14"/>
        <v>match</v>
      </c>
      <c r="AH109" t="str">
        <f t="shared" si="14"/>
        <v>match</v>
      </c>
      <c r="AI109" t="str">
        <f t="shared" si="14"/>
        <v>NO MATCH</v>
      </c>
      <c r="AJ109" t="str">
        <f t="shared" si="14"/>
        <v>NO MATCH</v>
      </c>
      <c r="AK109" t="str">
        <f t="shared" si="13"/>
        <v>match</v>
      </c>
      <c r="AL109" t="str">
        <f t="shared" si="13"/>
        <v>NO MATCH</v>
      </c>
      <c r="AM109" t="str">
        <f t="shared" si="13"/>
        <v>match</v>
      </c>
    </row>
    <row r="110" spans="1:39" ht="16">
      <c r="A110">
        <v>109</v>
      </c>
      <c r="B110" s="36">
        <v>42248</v>
      </c>
      <c r="C110" s="30" t="s">
        <v>228</v>
      </c>
      <c r="D110" s="4" t="s">
        <v>79</v>
      </c>
      <c r="E110" s="91"/>
      <c r="F110" s="42" t="s">
        <v>66</v>
      </c>
      <c r="G110" s="38" t="s">
        <v>229</v>
      </c>
      <c r="H110" s="68" t="s">
        <v>230</v>
      </c>
      <c r="I110" s="4" t="s">
        <v>231</v>
      </c>
      <c r="J110" s="4" t="s">
        <v>232</v>
      </c>
      <c r="K110" s="4" t="s">
        <v>233</v>
      </c>
      <c r="L110" s="4" t="s">
        <v>79</v>
      </c>
      <c r="M110" s="75">
        <v>2015</v>
      </c>
      <c r="N110" s="77">
        <v>2</v>
      </c>
      <c r="O110" s="77">
        <v>1</v>
      </c>
      <c r="P110" s="25" t="s">
        <v>1699</v>
      </c>
      <c r="Q110" s="4" t="s">
        <v>1525</v>
      </c>
      <c r="R110" s="4" t="s">
        <v>1659</v>
      </c>
      <c r="S110" s="4" t="s">
        <v>1568</v>
      </c>
      <c r="T110" s="4" t="s">
        <v>45</v>
      </c>
      <c r="U110" t="str">
        <f t="shared" si="14"/>
        <v>match</v>
      </c>
      <c r="V110" t="str">
        <f t="shared" si="14"/>
        <v>match</v>
      </c>
      <c r="W110" t="str">
        <f t="shared" si="14"/>
        <v>match</v>
      </c>
      <c r="X110" t="str">
        <f t="shared" si="14"/>
        <v>match</v>
      </c>
      <c r="Y110" t="str">
        <f t="shared" si="14"/>
        <v>match</v>
      </c>
      <c r="Z110" t="str">
        <f t="shared" si="14"/>
        <v>NO MATCH</v>
      </c>
      <c r="AA110" t="str">
        <f t="shared" si="14"/>
        <v>NO MATCH</v>
      </c>
      <c r="AB110" t="str">
        <f t="shared" si="14"/>
        <v>match</v>
      </c>
      <c r="AC110" t="str">
        <f t="shared" si="14"/>
        <v>match</v>
      </c>
      <c r="AD110" t="str">
        <f t="shared" si="14"/>
        <v>match</v>
      </c>
      <c r="AE110" t="str">
        <f t="shared" si="14"/>
        <v>match</v>
      </c>
      <c r="AF110" t="str">
        <f t="shared" si="14"/>
        <v>match</v>
      </c>
      <c r="AG110" t="str">
        <f t="shared" si="14"/>
        <v>match</v>
      </c>
      <c r="AH110" t="str">
        <f t="shared" si="14"/>
        <v>match</v>
      </c>
      <c r="AI110" t="str">
        <f t="shared" si="14"/>
        <v>match</v>
      </c>
      <c r="AJ110" t="str">
        <f t="shared" si="14"/>
        <v>match</v>
      </c>
      <c r="AK110" t="str">
        <f t="shared" si="13"/>
        <v>match</v>
      </c>
      <c r="AL110" t="str">
        <f t="shared" si="13"/>
        <v>match</v>
      </c>
      <c r="AM110" t="str">
        <f t="shared" si="13"/>
        <v>match</v>
      </c>
    </row>
    <row r="111" spans="1:39" ht="16">
      <c r="A111">
        <v>110</v>
      </c>
      <c r="B111" s="36">
        <v>42046</v>
      </c>
      <c r="C111" s="30" t="s">
        <v>1700</v>
      </c>
      <c r="D111" s="4" t="s">
        <v>45</v>
      </c>
      <c r="E111" s="91"/>
      <c r="F111" s="44" t="s">
        <v>112</v>
      </c>
      <c r="G111" s="38" t="s">
        <v>215</v>
      </c>
      <c r="H111" s="68" t="s">
        <v>216</v>
      </c>
      <c r="I111" s="4" t="s">
        <v>217</v>
      </c>
      <c r="J111" s="4" t="s">
        <v>45</v>
      </c>
      <c r="K111" s="4" t="s">
        <v>85</v>
      </c>
      <c r="L111" s="4" t="s">
        <v>45</v>
      </c>
      <c r="M111" s="75">
        <v>2015</v>
      </c>
      <c r="N111" s="77">
        <v>2</v>
      </c>
      <c r="O111" s="77">
        <v>1</v>
      </c>
      <c r="P111" s="25" t="s">
        <v>16</v>
      </c>
      <c r="Q111" s="4" t="s">
        <v>56</v>
      </c>
      <c r="R111" s="4" t="s">
        <v>24</v>
      </c>
      <c r="S111" s="4" t="s">
        <v>28</v>
      </c>
      <c r="T111" s="4" t="s">
        <v>44</v>
      </c>
      <c r="U111" t="str">
        <f t="shared" si="14"/>
        <v>match</v>
      </c>
      <c r="V111" t="str">
        <f t="shared" si="14"/>
        <v>NO MATCH</v>
      </c>
      <c r="W111" t="str">
        <f t="shared" si="14"/>
        <v>match</v>
      </c>
      <c r="X111" t="str">
        <f t="shared" si="14"/>
        <v>match</v>
      </c>
      <c r="Y111" t="str">
        <f t="shared" si="14"/>
        <v>match</v>
      </c>
      <c r="Z111" t="str">
        <f t="shared" si="14"/>
        <v>NO MATCH</v>
      </c>
      <c r="AA111" t="str">
        <f t="shared" si="14"/>
        <v>match</v>
      </c>
      <c r="AB111" t="str">
        <f t="shared" si="14"/>
        <v>match</v>
      </c>
      <c r="AC111" t="str">
        <f t="shared" si="14"/>
        <v>match</v>
      </c>
      <c r="AD111" t="str">
        <f t="shared" si="14"/>
        <v>match</v>
      </c>
      <c r="AE111" t="str">
        <f t="shared" si="14"/>
        <v>match</v>
      </c>
      <c r="AF111" t="str">
        <f t="shared" si="14"/>
        <v>match</v>
      </c>
      <c r="AG111" t="str">
        <f t="shared" si="14"/>
        <v>match</v>
      </c>
      <c r="AH111" t="str">
        <f t="shared" si="14"/>
        <v>match</v>
      </c>
      <c r="AI111" t="str">
        <f t="shared" si="14"/>
        <v>match</v>
      </c>
      <c r="AJ111" t="str">
        <f t="shared" si="14"/>
        <v>match</v>
      </c>
      <c r="AK111" t="str">
        <f t="shared" si="13"/>
        <v>match</v>
      </c>
      <c r="AL111" t="str">
        <f t="shared" si="13"/>
        <v>match</v>
      </c>
      <c r="AM111" t="str">
        <f t="shared" si="13"/>
        <v>match</v>
      </c>
    </row>
    <row r="112" spans="1:39" ht="16">
      <c r="A112">
        <v>111</v>
      </c>
      <c r="B112" s="37">
        <v>43781</v>
      </c>
      <c r="C112" s="30" t="s">
        <v>701</v>
      </c>
      <c r="D112" s="4" t="s">
        <v>45</v>
      </c>
      <c r="E112" s="91"/>
      <c r="F112" s="21" t="s">
        <v>112</v>
      </c>
      <c r="G112" s="38" t="s">
        <v>702</v>
      </c>
      <c r="H112" s="68" t="s">
        <v>703</v>
      </c>
      <c r="I112" s="4" t="s">
        <v>704</v>
      </c>
      <c r="J112" s="4" t="s">
        <v>705</v>
      </c>
      <c r="K112" s="4" t="s">
        <v>706</v>
      </c>
      <c r="L112" s="4" t="s">
        <v>45</v>
      </c>
      <c r="M112" s="75">
        <v>2019</v>
      </c>
      <c r="N112" s="77">
        <v>1</v>
      </c>
      <c r="O112" s="77">
        <v>4</v>
      </c>
      <c r="P112" s="25" t="s">
        <v>1617</v>
      </c>
      <c r="Q112" s="4" t="s">
        <v>47</v>
      </c>
      <c r="R112" s="4" t="s">
        <v>24</v>
      </c>
      <c r="S112" s="4" t="s">
        <v>36</v>
      </c>
      <c r="T112" s="4" t="s">
        <v>39</v>
      </c>
      <c r="U112" t="str">
        <f t="shared" si="14"/>
        <v>match</v>
      </c>
      <c r="V112" t="str">
        <f t="shared" si="14"/>
        <v>match</v>
      </c>
      <c r="W112" t="str">
        <f t="shared" si="14"/>
        <v>match</v>
      </c>
      <c r="X112" t="str">
        <f t="shared" si="14"/>
        <v>match</v>
      </c>
      <c r="Y112" t="str">
        <f t="shared" si="14"/>
        <v>match</v>
      </c>
      <c r="Z112" t="str">
        <f t="shared" si="14"/>
        <v>NO MATCH</v>
      </c>
      <c r="AA112" t="str">
        <f t="shared" si="14"/>
        <v>match</v>
      </c>
      <c r="AB112" t="str">
        <f t="shared" si="14"/>
        <v>match</v>
      </c>
      <c r="AC112" t="str">
        <f t="shared" si="14"/>
        <v>match</v>
      </c>
      <c r="AD112" t="str">
        <f t="shared" si="14"/>
        <v>match</v>
      </c>
      <c r="AE112" t="str">
        <f t="shared" si="14"/>
        <v>match</v>
      </c>
      <c r="AF112" t="str">
        <f t="shared" si="14"/>
        <v>match</v>
      </c>
      <c r="AG112" t="str">
        <f t="shared" si="14"/>
        <v>match</v>
      </c>
      <c r="AH112" t="str">
        <f t="shared" si="14"/>
        <v>match</v>
      </c>
      <c r="AI112" t="str">
        <f t="shared" si="14"/>
        <v>match</v>
      </c>
      <c r="AJ112" t="str">
        <f t="shared" si="14"/>
        <v>match</v>
      </c>
      <c r="AK112" t="str">
        <f t="shared" si="13"/>
        <v>match</v>
      </c>
      <c r="AL112" t="str">
        <f t="shared" si="13"/>
        <v>match</v>
      </c>
      <c r="AM112" t="str">
        <f t="shared" si="13"/>
        <v>match</v>
      </c>
    </row>
    <row r="113" spans="1:20">
      <c r="B113" s="110"/>
      <c r="C113" s="110"/>
      <c r="D113" s="110"/>
      <c r="E113" s="110"/>
      <c r="F113" s="110"/>
      <c r="G113" s="110"/>
      <c r="H113" s="110"/>
      <c r="I113" s="110"/>
      <c r="J113" s="110"/>
      <c r="K113" s="110"/>
      <c r="L113" s="110"/>
      <c r="M113" s="110"/>
      <c r="N113" s="110"/>
      <c r="O113" s="110"/>
      <c r="P113" s="110"/>
      <c r="Q113" s="110"/>
      <c r="R113" s="110"/>
      <c r="S113" s="110"/>
      <c r="T113" s="110"/>
    </row>
    <row r="114" spans="1:20" ht="16">
      <c r="A114" s="103" t="s">
        <v>1701</v>
      </c>
      <c r="B114" s="103" t="s">
        <v>0</v>
      </c>
      <c r="C114" s="103" t="s">
        <v>1</v>
      </c>
      <c r="D114" s="103" t="s">
        <v>58</v>
      </c>
      <c r="E114" s="103" t="s">
        <v>1702</v>
      </c>
      <c r="F114" s="103" t="s">
        <v>2</v>
      </c>
      <c r="G114" s="103" t="s">
        <v>3</v>
      </c>
      <c r="H114" s="103" t="s">
        <v>4</v>
      </c>
      <c r="I114" s="103" t="s">
        <v>5</v>
      </c>
      <c r="J114" s="103" t="s">
        <v>6</v>
      </c>
      <c r="K114" s="103" t="s">
        <v>7</v>
      </c>
      <c r="L114" s="103" t="s">
        <v>57</v>
      </c>
      <c r="M114" s="103" t="s">
        <v>59</v>
      </c>
      <c r="N114" s="103" t="s">
        <v>1581</v>
      </c>
      <c r="O114" s="103" t="s">
        <v>1582</v>
      </c>
      <c r="P114" s="89" t="s">
        <v>1583</v>
      </c>
      <c r="Q114" s="89" t="s">
        <v>1584</v>
      </c>
      <c r="R114" s="89" t="s">
        <v>1585</v>
      </c>
      <c r="S114" s="89" t="s">
        <v>1586</v>
      </c>
      <c r="T114" s="90" t="s">
        <v>1587</v>
      </c>
    </row>
    <row r="115" spans="1:20" ht="16">
      <c r="A115" s="104">
        <v>90</v>
      </c>
      <c r="B115" s="105">
        <v>43759</v>
      </c>
      <c r="C115" s="91" t="s">
        <v>687</v>
      </c>
      <c r="D115" s="91" t="s">
        <v>72</v>
      </c>
      <c r="E115" s="91" t="s">
        <v>372</v>
      </c>
      <c r="F115" s="91" t="s">
        <v>66</v>
      </c>
      <c r="G115" s="91" t="s">
        <v>1588</v>
      </c>
      <c r="H115" s="106" t="s">
        <v>689</v>
      </c>
      <c r="I115" s="91" t="s">
        <v>381</v>
      </c>
      <c r="J115" s="91" t="s">
        <v>690</v>
      </c>
      <c r="K115" s="91" t="s">
        <v>691</v>
      </c>
      <c r="L115" s="91" t="s">
        <v>104</v>
      </c>
      <c r="M115" s="104">
        <v>2019</v>
      </c>
      <c r="N115" s="104">
        <v>3</v>
      </c>
      <c r="O115" s="104">
        <v>2</v>
      </c>
      <c r="P115" s="92" t="s">
        <v>12</v>
      </c>
      <c r="Q115" s="92" t="s">
        <v>1589</v>
      </c>
      <c r="R115" s="92" t="s">
        <v>18</v>
      </c>
      <c r="S115" s="92" t="s">
        <v>27</v>
      </c>
      <c r="T115" s="92" t="s">
        <v>45</v>
      </c>
    </row>
    <row r="116" spans="1:20" ht="16">
      <c r="A116" s="104">
        <v>9</v>
      </c>
      <c r="B116" s="105">
        <v>41179</v>
      </c>
      <c r="C116" s="91" t="s">
        <v>118</v>
      </c>
      <c r="D116" s="91" t="s">
        <v>72</v>
      </c>
      <c r="E116" s="91" t="s">
        <v>292</v>
      </c>
      <c r="F116" s="91" t="s">
        <v>66</v>
      </c>
      <c r="G116" s="91" t="s">
        <v>119</v>
      </c>
      <c r="H116" s="106" t="s">
        <v>120</v>
      </c>
      <c r="I116" s="91" t="s">
        <v>121</v>
      </c>
      <c r="J116" s="91" t="s">
        <v>122</v>
      </c>
      <c r="K116" s="91" t="s">
        <v>123</v>
      </c>
      <c r="L116" s="91" t="s">
        <v>79</v>
      </c>
      <c r="M116" s="104">
        <v>2012</v>
      </c>
      <c r="N116" s="104">
        <v>3</v>
      </c>
      <c r="O116" s="104">
        <v>2</v>
      </c>
      <c r="P116" s="92" t="s">
        <v>12</v>
      </c>
      <c r="Q116" s="92" t="s">
        <v>47</v>
      </c>
      <c r="R116" s="92" t="s">
        <v>18</v>
      </c>
      <c r="S116" s="92" t="s">
        <v>27</v>
      </c>
      <c r="T116" s="92" t="s">
        <v>45</v>
      </c>
    </row>
    <row r="117" spans="1:20" ht="16">
      <c r="A117" s="104">
        <v>59</v>
      </c>
      <c r="B117" s="105">
        <v>43350</v>
      </c>
      <c r="C117" s="91" t="s">
        <v>1590</v>
      </c>
      <c r="D117" s="91" t="s">
        <v>79</v>
      </c>
      <c r="E117" s="91"/>
      <c r="F117" s="91" t="s">
        <v>66</v>
      </c>
      <c r="G117" s="91" t="s">
        <v>504</v>
      </c>
      <c r="H117" s="106" t="s">
        <v>505</v>
      </c>
      <c r="I117" s="91" t="s">
        <v>506</v>
      </c>
      <c r="J117" s="91" t="s">
        <v>232</v>
      </c>
      <c r="K117" s="91" t="s">
        <v>507</v>
      </c>
      <c r="L117" s="91" t="s">
        <v>508</v>
      </c>
      <c r="M117" s="104">
        <v>2018</v>
      </c>
      <c r="N117" s="104">
        <v>2</v>
      </c>
      <c r="O117" s="104">
        <v>0</v>
      </c>
      <c r="P117" s="92" t="s">
        <v>15</v>
      </c>
      <c r="Q117" s="92" t="s">
        <v>47</v>
      </c>
      <c r="R117" s="92" t="s">
        <v>22</v>
      </c>
      <c r="S117" s="92" t="s">
        <v>28</v>
      </c>
      <c r="T117" s="92" t="s">
        <v>45</v>
      </c>
    </row>
    <row r="118" spans="1:20" ht="16">
      <c r="A118" s="104">
        <v>73</v>
      </c>
      <c r="B118" s="105">
        <v>43263</v>
      </c>
      <c r="C118" s="91" t="s">
        <v>1703</v>
      </c>
      <c r="D118" s="91" t="s">
        <v>45</v>
      </c>
      <c r="E118" s="91"/>
      <c r="F118" s="91" t="s">
        <v>112</v>
      </c>
      <c r="G118" s="91" t="s">
        <v>459</v>
      </c>
      <c r="H118" s="106" t="s">
        <v>460</v>
      </c>
      <c r="I118" s="91" t="s">
        <v>461</v>
      </c>
      <c r="J118" s="91" t="s">
        <v>462</v>
      </c>
      <c r="K118" s="91" t="s">
        <v>284</v>
      </c>
      <c r="L118" s="91" t="s">
        <v>45</v>
      </c>
      <c r="M118" s="104">
        <v>2018</v>
      </c>
      <c r="N118" s="104">
        <v>3</v>
      </c>
      <c r="O118" s="104">
        <v>3</v>
      </c>
      <c r="P118" s="92" t="s">
        <v>10</v>
      </c>
      <c r="Q118" s="92" t="s">
        <v>50</v>
      </c>
      <c r="R118" s="92" t="s">
        <v>23</v>
      </c>
      <c r="S118" s="92" t="s">
        <v>36</v>
      </c>
      <c r="T118" s="107" t="s">
        <v>1592</v>
      </c>
    </row>
    <row r="119" spans="1:20" ht="16">
      <c r="A119" s="104">
        <v>79</v>
      </c>
      <c r="B119" s="105">
        <v>43763</v>
      </c>
      <c r="C119" s="91" t="s">
        <v>1704</v>
      </c>
      <c r="D119" s="91" t="s">
        <v>86</v>
      </c>
      <c r="E119" s="91"/>
      <c r="F119" s="91" t="s">
        <v>66</v>
      </c>
      <c r="G119" s="91" t="s">
        <v>1705</v>
      </c>
      <c r="H119" s="106" t="s">
        <v>700</v>
      </c>
      <c r="I119" s="91" t="s">
        <v>83</v>
      </c>
      <c r="J119" s="91" t="s">
        <v>232</v>
      </c>
      <c r="K119" s="91" t="s">
        <v>507</v>
      </c>
      <c r="L119" s="91" t="s">
        <v>79</v>
      </c>
      <c r="M119" s="104">
        <v>2019</v>
      </c>
      <c r="N119" s="104">
        <v>2</v>
      </c>
      <c r="O119" s="104">
        <v>1</v>
      </c>
      <c r="P119" s="92" t="s">
        <v>15</v>
      </c>
      <c r="Q119" s="92" t="s">
        <v>52</v>
      </c>
      <c r="R119" s="92" t="s">
        <v>22</v>
      </c>
      <c r="S119" s="92" t="s">
        <v>28</v>
      </c>
      <c r="T119" s="92" t="s">
        <v>45</v>
      </c>
    </row>
    <row r="120" spans="1:20" ht="16">
      <c r="A120" s="104">
        <v>43</v>
      </c>
      <c r="B120" s="105">
        <v>42810</v>
      </c>
      <c r="C120" s="91" t="s">
        <v>320</v>
      </c>
      <c r="D120" s="91" t="s">
        <v>79</v>
      </c>
      <c r="E120" s="91"/>
      <c r="F120" s="91" t="s">
        <v>66</v>
      </c>
      <c r="G120" s="91" t="s">
        <v>1594</v>
      </c>
      <c r="H120" s="106" t="s">
        <v>322</v>
      </c>
      <c r="I120" s="91" t="s">
        <v>323</v>
      </c>
      <c r="J120" s="91" t="s">
        <v>324</v>
      </c>
      <c r="K120" s="91" t="s">
        <v>325</v>
      </c>
      <c r="L120" s="91" t="s">
        <v>79</v>
      </c>
      <c r="M120" s="104">
        <v>2017</v>
      </c>
      <c r="N120" s="104">
        <v>3</v>
      </c>
      <c r="O120" s="104">
        <v>2</v>
      </c>
      <c r="P120" s="92" t="s">
        <v>12</v>
      </c>
      <c r="Q120" s="92" t="s">
        <v>56</v>
      </c>
      <c r="R120" s="92" t="s">
        <v>18</v>
      </c>
      <c r="S120" s="92" t="s">
        <v>27</v>
      </c>
      <c r="T120" s="92" t="s">
        <v>45</v>
      </c>
    </row>
    <row r="121" spans="1:20" ht="16">
      <c r="A121" s="104">
        <v>81</v>
      </c>
      <c r="B121" s="105">
        <v>43741</v>
      </c>
      <c r="C121" s="91" t="s">
        <v>683</v>
      </c>
      <c r="D121" s="91" t="s">
        <v>72</v>
      </c>
      <c r="E121" s="91" t="s">
        <v>292</v>
      </c>
      <c r="F121" s="91" t="s">
        <v>66</v>
      </c>
      <c r="G121" s="91" t="s">
        <v>684</v>
      </c>
      <c r="H121" s="106" t="s">
        <v>685</v>
      </c>
      <c r="I121" s="91" t="s">
        <v>83</v>
      </c>
      <c r="J121" s="91" t="s">
        <v>313</v>
      </c>
      <c r="K121" s="91" t="s">
        <v>686</v>
      </c>
      <c r="L121" s="91" t="s">
        <v>79</v>
      </c>
      <c r="M121" s="104">
        <v>2019</v>
      </c>
      <c r="N121" s="104">
        <v>2</v>
      </c>
      <c r="O121" s="104">
        <v>0</v>
      </c>
      <c r="P121" s="92" t="s">
        <v>15</v>
      </c>
      <c r="Q121" s="92" t="s">
        <v>47</v>
      </c>
      <c r="R121" s="92" t="s">
        <v>22</v>
      </c>
      <c r="S121" s="92" t="s">
        <v>1595</v>
      </c>
      <c r="T121" s="92" t="s">
        <v>45</v>
      </c>
    </row>
    <row r="122" spans="1:20" ht="16">
      <c r="A122" s="104">
        <v>30</v>
      </c>
      <c r="B122" s="105">
        <v>42361</v>
      </c>
      <c r="C122" s="91" t="s">
        <v>1706</v>
      </c>
      <c r="D122" s="91" t="s">
        <v>72</v>
      </c>
      <c r="E122" s="91" t="s">
        <v>771</v>
      </c>
      <c r="F122" s="91" t="s">
        <v>66</v>
      </c>
      <c r="G122" s="91" t="s">
        <v>1707</v>
      </c>
      <c r="H122" s="106" t="s">
        <v>258</v>
      </c>
      <c r="I122" s="91" t="s">
        <v>69</v>
      </c>
      <c r="J122" s="91" t="s">
        <v>69</v>
      </c>
      <c r="K122" s="91" t="s">
        <v>259</v>
      </c>
      <c r="L122" s="91" t="s">
        <v>260</v>
      </c>
      <c r="M122" s="104">
        <v>2015</v>
      </c>
      <c r="N122" s="104">
        <v>4</v>
      </c>
      <c r="O122" s="104">
        <v>5</v>
      </c>
      <c r="P122" s="92" t="s">
        <v>1597</v>
      </c>
      <c r="Q122" s="92" t="s">
        <v>1598</v>
      </c>
      <c r="R122" s="92" t="s">
        <v>21</v>
      </c>
      <c r="S122" s="92" t="s">
        <v>1599</v>
      </c>
      <c r="T122" s="92" t="s">
        <v>45</v>
      </c>
    </row>
    <row r="123" spans="1:20" ht="16">
      <c r="A123" s="104">
        <v>95</v>
      </c>
      <c r="B123" s="105">
        <v>43685</v>
      </c>
      <c r="C123" s="91" t="s">
        <v>1600</v>
      </c>
      <c r="D123" s="91" t="s">
        <v>45</v>
      </c>
      <c r="E123" s="91"/>
      <c r="F123" s="91" t="s">
        <v>112</v>
      </c>
      <c r="G123" s="91" t="s">
        <v>662</v>
      </c>
      <c r="H123" s="106" t="s">
        <v>663</v>
      </c>
      <c r="I123" s="91" t="s">
        <v>664</v>
      </c>
      <c r="J123" s="91" t="s">
        <v>665</v>
      </c>
      <c r="K123" s="91" t="s">
        <v>666</v>
      </c>
      <c r="L123" s="91" t="s">
        <v>45</v>
      </c>
      <c r="M123" s="104">
        <v>2019</v>
      </c>
      <c r="N123" s="104">
        <v>3</v>
      </c>
      <c r="O123" s="104">
        <v>4</v>
      </c>
      <c r="P123" s="92" t="s">
        <v>13</v>
      </c>
      <c r="Q123" s="92" t="s">
        <v>1601</v>
      </c>
      <c r="R123" s="92" t="s">
        <v>24</v>
      </c>
      <c r="S123" s="92" t="s">
        <v>36</v>
      </c>
      <c r="T123" s="92" t="s">
        <v>44</v>
      </c>
    </row>
    <row r="124" spans="1:20" ht="16">
      <c r="A124" s="104">
        <v>92</v>
      </c>
      <c r="B124" s="105">
        <v>43726</v>
      </c>
      <c r="C124" s="91" t="s">
        <v>677</v>
      </c>
      <c r="D124" s="91" t="s">
        <v>292</v>
      </c>
      <c r="E124" s="91"/>
      <c r="F124" s="91" t="s">
        <v>66</v>
      </c>
      <c r="G124" s="91" t="s">
        <v>1708</v>
      </c>
      <c r="H124" s="91" t="s">
        <v>1602</v>
      </c>
      <c r="I124" s="91" t="s">
        <v>79</v>
      </c>
      <c r="J124" s="91" t="s">
        <v>680</v>
      </c>
      <c r="K124" s="91" t="s">
        <v>681</v>
      </c>
      <c r="L124" s="91" t="s">
        <v>682</v>
      </c>
      <c r="M124" s="104">
        <v>2019</v>
      </c>
      <c r="N124" s="104">
        <v>3</v>
      </c>
      <c r="O124" s="104">
        <v>3</v>
      </c>
      <c r="P124" s="92" t="s">
        <v>16</v>
      </c>
      <c r="Q124" s="92" t="s">
        <v>1525</v>
      </c>
      <c r="R124" s="92" t="s">
        <v>24</v>
      </c>
      <c r="S124" s="92" t="s">
        <v>37</v>
      </c>
      <c r="T124" s="92" t="s">
        <v>45</v>
      </c>
    </row>
    <row r="125" spans="1:20" ht="16">
      <c r="A125" s="104">
        <v>41</v>
      </c>
      <c r="B125" s="105">
        <v>43048</v>
      </c>
      <c r="C125" s="91" t="s">
        <v>390</v>
      </c>
      <c r="D125" s="91" t="s">
        <v>86</v>
      </c>
      <c r="E125" s="91"/>
      <c r="F125" s="91" t="s">
        <v>66</v>
      </c>
      <c r="G125" s="91" t="s">
        <v>391</v>
      </c>
      <c r="H125" s="106" t="s">
        <v>392</v>
      </c>
      <c r="I125" s="91" t="s">
        <v>83</v>
      </c>
      <c r="J125" s="91" t="s">
        <v>313</v>
      </c>
      <c r="K125" s="91" t="s">
        <v>85</v>
      </c>
      <c r="L125" s="91" t="s">
        <v>79</v>
      </c>
      <c r="M125" s="104">
        <v>2017</v>
      </c>
      <c r="N125" s="104">
        <v>2</v>
      </c>
      <c r="O125" s="104">
        <v>1</v>
      </c>
      <c r="P125" s="92" t="s">
        <v>15</v>
      </c>
      <c r="Q125" s="92" t="s">
        <v>1603</v>
      </c>
      <c r="R125" s="92" t="s">
        <v>22</v>
      </c>
      <c r="S125" s="92" t="s">
        <v>28</v>
      </c>
      <c r="T125" s="92" t="s">
        <v>45</v>
      </c>
    </row>
    <row r="126" spans="1:20" ht="16">
      <c r="A126" s="104">
        <v>17</v>
      </c>
      <c r="B126" s="105">
        <v>41684</v>
      </c>
      <c r="C126" s="91" t="s">
        <v>1604</v>
      </c>
      <c r="D126" s="91" t="s">
        <v>45</v>
      </c>
      <c r="E126" s="91"/>
      <c r="F126" s="91" t="s">
        <v>112</v>
      </c>
      <c r="G126" s="91" t="s">
        <v>1605</v>
      </c>
      <c r="H126" s="106" t="s">
        <v>183</v>
      </c>
      <c r="I126" s="91" t="s">
        <v>184</v>
      </c>
      <c r="J126" s="91" t="s">
        <v>185</v>
      </c>
      <c r="K126" s="91" t="s">
        <v>185</v>
      </c>
      <c r="L126" s="91" t="s">
        <v>45</v>
      </c>
      <c r="M126" s="104">
        <v>2014</v>
      </c>
      <c r="N126" s="104">
        <v>3</v>
      </c>
      <c r="O126" s="104">
        <v>4</v>
      </c>
      <c r="P126" s="92" t="s">
        <v>13</v>
      </c>
      <c r="Q126" s="92" t="s">
        <v>1549</v>
      </c>
      <c r="R126" s="92" t="s">
        <v>18</v>
      </c>
      <c r="S126" s="92" t="s">
        <v>1606</v>
      </c>
      <c r="T126" s="107" t="s">
        <v>1607</v>
      </c>
    </row>
    <row r="127" spans="1:20" ht="16">
      <c r="A127" s="104">
        <v>101</v>
      </c>
      <c r="B127" s="105">
        <v>43836</v>
      </c>
      <c r="C127" s="91" t="s">
        <v>729</v>
      </c>
      <c r="D127" s="91" t="s">
        <v>72</v>
      </c>
      <c r="E127" s="91" t="s">
        <v>292</v>
      </c>
      <c r="F127" s="91" t="s">
        <v>66</v>
      </c>
      <c r="G127" s="91" t="s">
        <v>730</v>
      </c>
      <c r="H127" s="106" t="s">
        <v>1709</v>
      </c>
      <c r="I127" s="91" t="s">
        <v>83</v>
      </c>
      <c r="J127" s="91" t="s">
        <v>313</v>
      </c>
      <c r="K127" s="91" t="s">
        <v>85</v>
      </c>
      <c r="L127" s="91" t="s">
        <v>1710</v>
      </c>
      <c r="M127" s="104">
        <v>2020</v>
      </c>
      <c r="N127" s="104">
        <v>2</v>
      </c>
      <c r="O127" s="104">
        <v>1</v>
      </c>
      <c r="P127" s="92" t="s">
        <v>15</v>
      </c>
      <c r="Q127" s="92" t="s">
        <v>1608</v>
      </c>
      <c r="R127" s="92" t="s">
        <v>22</v>
      </c>
      <c r="S127" s="92" t="s">
        <v>28</v>
      </c>
      <c r="T127" s="92" t="s">
        <v>45</v>
      </c>
    </row>
    <row r="128" spans="1:20" ht="16">
      <c r="A128" s="104">
        <v>48</v>
      </c>
      <c r="B128" s="105">
        <v>42999</v>
      </c>
      <c r="C128" s="91" t="s">
        <v>381</v>
      </c>
      <c r="D128" s="91" t="s">
        <v>72</v>
      </c>
      <c r="E128" s="91" t="s">
        <v>372</v>
      </c>
      <c r="F128" s="91" t="s">
        <v>66</v>
      </c>
      <c r="G128" s="91" t="s">
        <v>1711</v>
      </c>
      <c r="H128" s="91" t="s">
        <v>383</v>
      </c>
      <c r="I128" s="91" t="s">
        <v>381</v>
      </c>
      <c r="J128" s="91" t="s">
        <v>384</v>
      </c>
      <c r="K128" s="91" t="s">
        <v>385</v>
      </c>
      <c r="L128" s="91" t="s">
        <v>386</v>
      </c>
      <c r="M128" s="104">
        <v>2017</v>
      </c>
      <c r="N128" s="104">
        <v>3</v>
      </c>
      <c r="O128" s="104">
        <v>2</v>
      </c>
      <c r="P128" s="92" t="s">
        <v>12</v>
      </c>
      <c r="Q128" s="92" t="s">
        <v>1609</v>
      </c>
      <c r="R128" s="92" t="s">
        <v>1610</v>
      </c>
      <c r="S128" s="92" t="s">
        <v>27</v>
      </c>
      <c r="T128" s="92" t="s">
        <v>45</v>
      </c>
    </row>
    <row r="129" spans="1:20" ht="16">
      <c r="A129" s="104">
        <v>104</v>
      </c>
      <c r="B129" s="105">
        <v>43999</v>
      </c>
      <c r="C129" s="91" t="s">
        <v>1712</v>
      </c>
      <c r="D129" s="91" t="s">
        <v>79</v>
      </c>
      <c r="E129" s="91"/>
      <c r="F129" s="91" t="s">
        <v>66</v>
      </c>
      <c r="G129" s="91" t="s">
        <v>1713</v>
      </c>
      <c r="H129" s="106" t="s">
        <v>805</v>
      </c>
      <c r="I129" s="91" t="s">
        <v>83</v>
      </c>
      <c r="J129" s="91" t="s">
        <v>565</v>
      </c>
      <c r="K129" s="91" t="s">
        <v>566</v>
      </c>
      <c r="L129" s="91" t="s">
        <v>1714</v>
      </c>
      <c r="M129" s="104">
        <v>2020</v>
      </c>
      <c r="N129" s="104">
        <v>2</v>
      </c>
      <c r="O129" s="104">
        <v>1</v>
      </c>
      <c r="P129" s="92" t="s">
        <v>15</v>
      </c>
      <c r="Q129" s="92" t="s">
        <v>47</v>
      </c>
      <c r="R129" s="92" t="s">
        <v>22</v>
      </c>
      <c r="S129" s="92" t="s">
        <v>28</v>
      </c>
      <c r="T129" s="92" t="s">
        <v>45</v>
      </c>
    </row>
    <row r="130" spans="1:20" ht="16">
      <c r="A130" s="104">
        <v>67</v>
      </c>
      <c r="B130" s="105">
        <v>43396</v>
      </c>
      <c r="C130" s="91" t="s">
        <v>530</v>
      </c>
      <c r="D130" s="91" t="s">
        <v>79</v>
      </c>
      <c r="E130" s="91"/>
      <c r="F130" s="91" t="s">
        <v>66</v>
      </c>
      <c r="G130" s="91" t="s">
        <v>1715</v>
      </c>
      <c r="H130" s="106" t="s">
        <v>527</v>
      </c>
      <c r="I130" s="91" t="s">
        <v>532</v>
      </c>
      <c r="J130" s="91" t="s">
        <v>380</v>
      </c>
      <c r="K130" s="91" t="s">
        <v>290</v>
      </c>
      <c r="L130" s="91" t="s">
        <v>79</v>
      </c>
      <c r="M130" s="104">
        <v>2018</v>
      </c>
      <c r="N130" s="104">
        <v>2</v>
      </c>
      <c r="O130" s="104">
        <v>1</v>
      </c>
      <c r="P130" s="92" t="s">
        <v>1611</v>
      </c>
      <c r="Q130" s="92" t="s">
        <v>53</v>
      </c>
      <c r="R130" s="92" t="s">
        <v>22</v>
      </c>
      <c r="S130" s="92" t="s">
        <v>1573</v>
      </c>
      <c r="T130" s="92" t="s">
        <v>45</v>
      </c>
    </row>
    <row r="131" spans="1:20" ht="16">
      <c r="A131" s="104">
        <v>25</v>
      </c>
      <c r="B131" s="105">
        <v>42358</v>
      </c>
      <c r="C131" s="91" t="s">
        <v>250</v>
      </c>
      <c r="D131" s="91" t="s">
        <v>72</v>
      </c>
      <c r="E131" s="91" t="s">
        <v>771</v>
      </c>
      <c r="F131" s="91" t="s">
        <v>66</v>
      </c>
      <c r="G131" s="91" t="s">
        <v>251</v>
      </c>
      <c r="H131" s="106" t="s">
        <v>252</v>
      </c>
      <c r="I131" s="91" t="s">
        <v>253</v>
      </c>
      <c r="J131" s="91" t="s">
        <v>122</v>
      </c>
      <c r="K131" s="91" t="s">
        <v>254</v>
      </c>
      <c r="L131" s="91" t="s">
        <v>255</v>
      </c>
      <c r="M131" s="104">
        <v>2015</v>
      </c>
      <c r="N131" s="104">
        <v>3</v>
      </c>
      <c r="O131" s="104">
        <v>2</v>
      </c>
      <c r="P131" s="92" t="s">
        <v>12</v>
      </c>
      <c r="Q131" s="92" t="s">
        <v>1525</v>
      </c>
      <c r="R131" s="92" t="s">
        <v>1527</v>
      </c>
      <c r="S131" s="92" t="s">
        <v>1612</v>
      </c>
      <c r="T131" s="92" t="s">
        <v>45</v>
      </c>
    </row>
    <row r="132" spans="1:20" ht="16">
      <c r="A132" s="104">
        <v>4</v>
      </c>
      <c r="B132" s="105">
        <v>40675</v>
      </c>
      <c r="C132" s="91" t="s">
        <v>1613</v>
      </c>
      <c r="D132" s="91" t="s">
        <v>86</v>
      </c>
      <c r="E132" s="91"/>
      <c r="F132" s="91" t="s">
        <v>66</v>
      </c>
      <c r="G132" s="91" t="s">
        <v>1716</v>
      </c>
      <c r="H132" s="91" t="s">
        <v>96</v>
      </c>
      <c r="I132" s="91" t="s">
        <v>83</v>
      </c>
      <c r="J132" s="91" t="s">
        <v>97</v>
      </c>
      <c r="K132" s="91" t="s">
        <v>85</v>
      </c>
      <c r="L132" s="91" t="s">
        <v>79</v>
      </c>
      <c r="M132" s="104">
        <v>2011</v>
      </c>
      <c r="N132" s="104">
        <v>2</v>
      </c>
      <c r="O132" s="104">
        <v>1</v>
      </c>
      <c r="P132" s="92" t="s">
        <v>15</v>
      </c>
      <c r="Q132" s="92" t="s">
        <v>1525</v>
      </c>
      <c r="R132" s="92" t="s">
        <v>22</v>
      </c>
      <c r="S132" s="92" t="s">
        <v>1614</v>
      </c>
      <c r="T132" s="92" t="s">
        <v>45</v>
      </c>
    </row>
    <row r="133" spans="1:20" ht="16">
      <c r="A133" s="104">
        <v>71</v>
      </c>
      <c r="B133" s="105">
        <v>43187</v>
      </c>
      <c r="C133" s="91" t="s">
        <v>408</v>
      </c>
      <c r="D133" s="91" t="s">
        <v>45</v>
      </c>
      <c r="E133" s="91"/>
      <c r="F133" s="91" t="s">
        <v>112</v>
      </c>
      <c r="G133" s="91" t="s">
        <v>1717</v>
      </c>
      <c r="H133" s="91" t="s">
        <v>1718</v>
      </c>
      <c r="I133" s="91" t="s">
        <v>411</v>
      </c>
      <c r="J133" s="91" t="s">
        <v>412</v>
      </c>
      <c r="K133" s="91" t="s">
        <v>413</v>
      </c>
      <c r="L133" s="91" t="s">
        <v>79</v>
      </c>
      <c r="M133" s="104">
        <v>2018</v>
      </c>
      <c r="N133" s="104">
        <v>3</v>
      </c>
      <c r="O133" s="104">
        <v>1</v>
      </c>
      <c r="P133" s="92" t="s">
        <v>12</v>
      </c>
      <c r="Q133" s="92" t="s">
        <v>1719</v>
      </c>
      <c r="R133" s="92" t="s">
        <v>24</v>
      </c>
      <c r="S133" s="92" t="s">
        <v>36</v>
      </c>
      <c r="T133" s="92" t="s">
        <v>39</v>
      </c>
    </row>
    <row r="134" spans="1:20" ht="16">
      <c r="A134" s="104">
        <v>3</v>
      </c>
      <c r="B134" s="105">
        <v>40563</v>
      </c>
      <c r="C134" s="91" t="s">
        <v>87</v>
      </c>
      <c r="D134" s="91" t="s">
        <v>72</v>
      </c>
      <c r="E134" s="91" t="s">
        <v>292</v>
      </c>
      <c r="F134" s="91" t="s">
        <v>66</v>
      </c>
      <c r="G134" s="91" t="s">
        <v>88</v>
      </c>
      <c r="H134" s="106" t="s">
        <v>89</v>
      </c>
      <c r="I134" s="91" t="s">
        <v>90</v>
      </c>
      <c r="J134" s="91" t="s">
        <v>91</v>
      </c>
      <c r="K134" s="91" t="s">
        <v>92</v>
      </c>
      <c r="L134" s="91" t="s">
        <v>93</v>
      </c>
      <c r="M134" s="104">
        <v>2011</v>
      </c>
      <c r="N134" s="104">
        <v>4</v>
      </c>
      <c r="O134" s="104">
        <v>4</v>
      </c>
      <c r="P134" s="92" t="s">
        <v>12</v>
      </c>
      <c r="Q134" s="92" t="s">
        <v>1608</v>
      </c>
      <c r="R134" s="92" t="s">
        <v>18</v>
      </c>
      <c r="S134" s="92" t="s">
        <v>37</v>
      </c>
      <c r="T134" s="92" t="s">
        <v>45</v>
      </c>
    </row>
    <row r="135" spans="1:20" ht="16">
      <c r="A135" s="104">
        <v>83</v>
      </c>
      <c r="B135" s="105">
        <v>43586</v>
      </c>
      <c r="C135" s="91" t="s">
        <v>625</v>
      </c>
      <c r="D135" s="91" t="s">
        <v>45</v>
      </c>
      <c r="E135" s="91"/>
      <c r="F135" s="91" t="s">
        <v>112</v>
      </c>
      <c r="G135" s="91" t="s">
        <v>1720</v>
      </c>
      <c r="H135" s="91" t="s">
        <v>1721</v>
      </c>
      <c r="I135" s="91" t="s">
        <v>628</v>
      </c>
      <c r="J135" s="91" t="s">
        <v>629</v>
      </c>
      <c r="K135" s="91" t="s">
        <v>135</v>
      </c>
      <c r="L135" s="91" t="s">
        <v>45</v>
      </c>
      <c r="M135" s="104">
        <v>2019</v>
      </c>
      <c r="N135" s="104">
        <v>3</v>
      </c>
      <c r="O135" s="104">
        <v>4</v>
      </c>
      <c r="P135" s="92" t="s">
        <v>1617</v>
      </c>
      <c r="Q135" s="92" t="s">
        <v>1618</v>
      </c>
      <c r="R135" s="92" t="s">
        <v>20</v>
      </c>
      <c r="S135" s="92" t="s">
        <v>36</v>
      </c>
      <c r="T135" s="107" t="s">
        <v>1619</v>
      </c>
    </row>
    <row r="136" spans="1:20" ht="16">
      <c r="A136" s="104">
        <v>38</v>
      </c>
      <c r="B136" s="105">
        <v>42901</v>
      </c>
      <c r="C136" s="91" t="s">
        <v>342</v>
      </c>
      <c r="D136" s="91" t="s">
        <v>45</v>
      </c>
      <c r="E136" s="91"/>
      <c r="F136" s="91" t="s">
        <v>112</v>
      </c>
      <c r="G136" s="91" t="s">
        <v>1722</v>
      </c>
      <c r="H136" s="106" t="s">
        <v>344</v>
      </c>
      <c r="I136" s="91" t="s">
        <v>345</v>
      </c>
      <c r="J136" s="91" t="s">
        <v>346</v>
      </c>
      <c r="K136" s="91" t="s">
        <v>347</v>
      </c>
      <c r="L136" s="91" t="s">
        <v>45</v>
      </c>
      <c r="M136" s="104">
        <v>2017</v>
      </c>
      <c r="N136" s="104">
        <v>3</v>
      </c>
      <c r="O136" s="104">
        <v>3</v>
      </c>
      <c r="P136" s="92" t="s">
        <v>12</v>
      </c>
      <c r="Q136" s="92" t="s">
        <v>1695</v>
      </c>
      <c r="R136" s="92" t="s">
        <v>20</v>
      </c>
      <c r="S136" s="92" t="s">
        <v>36</v>
      </c>
      <c r="T136" s="107" t="s">
        <v>43</v>
      </c>
    </row>
    <row r="137" spans="1:20" ht="16">
      <c r="A137" s="104">
        <v>23</v>
      </c>
      <c r="B137" s="105">
        <v>42057</v>
      </c>
      <c r="C137" s="91" t="s">
        <v>223</v>
      </c>
      <c r="D137" s="91" t="s">
        <v>72</v>
      </c>
      <c r="E137" s="91" t="s">
        <v>292</v>
      </c>
      <c r="F137" s="91" t="s">
        <v>66</v>
      </c>
      <c r="G137" s="91" t="s">
        <v>224</v>
      </c>
      <c r="H137" s="91" t="s">
        <v>225</v>
      </c>
      <c r="I137" s="91" t="s">
        <v>226</v>
      </c>
      <c r="J137" s="91" t="s">
        <v>79</v>
      </c>
      <c r="K137" s="91" t="s">
        <v>1723</v>
      </c>
      <c r="L137" s="91" t="s">
        <v>147</v>
      </c>
      <c r="M137" s="104">
        <v>2015</v>
      </c>
      <c r="N137" s="104">
        <v>1</v>
      </c>
      <c r="O137" s="104">
        <v>4</v>
      </c>
      <c r="P137" s="92" t="s">
        <v>1621</v>
      </c>
      <c r="Q137" s="92" t="s">
        <v>1525</v>
      </c>
      <c r="R137" s="92" t="s">
        <v>24</v>
      </c>
      <c r="S137" s="92" t="s">
        <v>36</v>
      </c>
      <c r="T137" s="92" t="s">
        <v>45</v>
      </c>
    </row>
    <row r="138" spans="1:20" ht="16">
      <c r="A138" s="104">
        <v>40</v>
      </c>
      <c r="B138" s="105">
        <v>42989</v>
      </c>
      <c r="C138" s="91" t="s">
        <v>1622</v>
      </c>
      <c r="D138" s="91" t="s">
        <v>72</v>
      </c>
      <c r="E138" s="91" t="s">
        <v>372</v>
      </c>
      <c r="F138" s="91" t="s">
        <v>66</v>
      </c>
      <c r="G138" s="91" t="s">
        <v>367</v>
      </c>
      <c r="H138" s="106" t="s">
        <v>368</v>
      </c>
      <c r="I138" s="91" t="s">
        <v>369</v>
      </c>
      <c r="J138" s="91" t="s">
        <v>370</v>
      </c>
      <c r="K138" s="91" t="s">
        <v>371</v>
      </c>
      <c r="L138" s="91" t="s">
        <v>372</v>
      </c>
      <c r="M138" s="104">
        <v>2017</v>
      </c>
      <c r="N138" s="104">
        <v>3</v>
      </c>
      <c r="O138" s="104">
        <v>1</v>
      </c>
      <c r="P138" s="92" t="s">
        <v>14</v>
      </c>
      <c r="Q138" s="92" t="s">
        <v>47</v>
      </c>
      <c r="R138" s="92" t="s">
        <v>24</v>
      </c>
      <c r="S138" s="92" t="s">
        <v>36</v>
      </c>
      <c r="T138" s="92" t="s">
        <v>45</v>
      </c>
    </row>
    <row r="139" spans="1:20" ht="16">
      <c r="A139" s="104">
        <v>47</v>
      </c>
      <c r="B139" s="105">
        <v>42992</v>
      </c>
      <c r="C139" s="91" t="s">
        <v>1623</v>
      </c>
      <c r="D139" s="91" t="s">
        <v>86</v>
      </c>
      <c r="E139" s="91"/>
      <c r="F139" s="91" t="s">
        <v>66</v>
      </c>
      <c r="G139" s="91" t="s">
        <v>374</v>
      </c>
      <c r="H139" s="91" t="s">
        <v>375</v>
      </c>
      <c r="I139" s="91" t="s">
        <v>376</v>
      </c>
      <c r="J139" s="91" t="s">
        <v>313</v>
      </c>
      <c r="K139" s="91" t="s">
        <v>85</v>
      </c>
      <c r="L139" s="91" t="s">
        <v>79</v>
      </c>
      <c r="M139" s="104">
        <v>2017</v>
      </c>
      <c r="N139" s="104">
        <v>2</v>
      </c>
      <c r="O139" s="104">
        <v>1</v>
      </c>
      <c r="P139" s="92" t="s">
        <v>15</v>
      </c>
      <c r="Q139" s="92" t="s">
        <v>1603</v>
      </c>
      <c r="R139" s="92" t="s">
        <v>22</v>
      </c>
      <c r="S139" s="92" t="s">
        <v>1624</v>
      </c>
      <c r="T139" s="92" t="s">
        <v>45</v>
      </c>
    </row>
    <row r="140" spans="1:20" ht="16">
      <c r="A140" s="104">
        <v>49</v>
      </c>
      <c r="B140" s="105">
        <v>43045</v>
      </c>
      <c r="C140" s="91" t="s">
        <v>387</v>
      </c>
      <c r="D140" s="91" t="s">
        <v>86</v>
      </c>
      <c r="E140" s="91"/>
      <c r="F140" s="91" t="s">
        <v>66</v>
      </c>
      <c r="G140" s="91" t="s">
        <v>388</v>
      </c>
      <c r="H140" s="106" t="s">
        <v>389</v>
      </c>
      <c r="I140" s="91" t="s">
        <v>83</v>
      </c>
      <c r="J140" s="91" t="s">
        <v>313</v>
      </c>
      <c r="K140" s="91" t="s">
        <v>85</v>
      </c>
      <c r="L140" s="91" t="s">
        <v>79</v>
      </c>
      <c r="M140" s="104">
        <v>2017</v>
      </c>
      <c r="N140" s="104">
        <v>2</v>
      </c>
      <c r="O140" s="104">
        <v>1</v>
      </c>
      <c r="P140" s="92" t="s">
        <v>15</v>
      </c>
      <c r="Q140" s="92" t="s">
        <v>1567</v>
      </c>
      <c r="R140" s="92" t="s">
        <v>22</v>
      </c>
      <c r="S140" s="92" t="s">
        <v>1625</v>
      </c>
      <c r="T140" s="92" t="s">
        <v>45</v>
      </c>
    </row>
    <row r="141" spans="1:20" ht="16">
      <c r="A141" s="104">
        <v>8</v>
      </c>
      <c r="B141" s="105">
        <v>40909</v>
      </c>
      <c r="C141" s="91" t="s">
        <v>73</v>
      </c>
      <c r="D141" s="91" t="s">
        <v>72</v>
      </c>
      <c r="E141" s="91" t="s">
        <v>292</v>
      </c>
      <c r="F141" s="91" t="s">
        <v>66</v>
      </c>
      <c r="G141" s="91" t="s">
        <v>74</v>
      </c>
      <c r="H141" s="106" t="s">
        <v>75</v>
      </c>
      <c r="I141" s="91" t="s">
        <v>76</v>
      </c>
      <c r="J141" s="91" t="s">
        <v>77</v>
      </c>
      <c r="K141" s="91" t="s">
        <v>78</v>
      </c>
      <c r="L141" s="91" t="s">
        <v>72</v>
      </c>
      <c r="M141" s="104">
        <v>2012</v>
      </c>
      <c r="N141" s="104">
        <v>4</v>
      </c>
      <c r="O141" s="104">
        <v>3</v>
      </c>
      <c r="P141" s="92" t="s">
        <v>10</v>
      </c>
      <c r="Q141" s="92" t="s">
        <v>1525</v>
      </c>
      <c r="R141" s="92" t="s">
        <v>23</v>
      </c>
      <c r="S141" s="92" t="s">
        <v>1626</v>
      </c>
      <c r="T141" s="92" t="s">
        <v>45</v>
      </c>
    </row>
    <row r="142" spans="1:20" ht="16">
      <c r="A142" s="104">
        <v>2</v>
      </c>
      <c r="B142" s="105">
        <v>40543</v>
      </c>
      <c r="C142" s="91" t="s">
        <v>80</v>
      </c>
      <c r="D142" s="91" t="s">
        <v>86</v>
      </c>
      <c r="E142" s="91"/>
      <c r="F142" s="91" t="s">
        <v>66</v>
      </c>
      <c r="G142" s="91" t="s">
        <v>1724</v>
      </c>
      <c r="H142" s="106" t="s">
        <v>82</v>
      </c>
      <c r="I142" s="91" t="s">
        <v>83</v>
      </c>
      <c r="J142" s="91" t="s">
        <v>84</v>
      </c>
      <c r="K142" s="91" t="s">
        <v>85</v>
      </c>
      <c r="L142" s="91" t="s">
        <v>45</v>
      </c>
      <c r="M142" s="104">
        <v>2010</v>
      </c>
      <c r="N142" s="104">
        <v>2</v>
      </c>
      <c r="O142" s="104">
        <v>1</v>
      </c>
      <c r="P142" s="92" t="s">
        <v>15</v>
      </c>
      <c r="Q142" s="92" t="s">
        <v>1627</v>
      </c>
      <c r="R142" s="92" t="s">
        <v>22</v>
      </c>
      <c r="S142" s="92" t="s">
        <v>29</v>
      </c>
      <c r="T142" s="92" t="s">
        <v>45</v>
      </c>
    </row>
    <row r="143" spans="1:20" ht="16">
      <c r="A143" s="104">
        <v>65</v>
      </c>
      <c r="B143" s="105">
        <v>43222</v>
      </c>
      <c r="C143" s="91" t="s">
        <v>431</v>
      </c>
      <c r="D143" s="91" t="s">
        <v>86</v>
      </c>
      <c r="E143" s="91"/>
      <c r="F143" s="91" t="s">
        <v>66</v>
      </c>
      <c r="G143" s="91" t="s">
        <v>432</v>
      </c>
      <c r="H143" s="106" t="s">
        <v>433</v>
      </c>
      <c r="I143" s="91" t="s">
        <v>434</v>
      </c>
      <c r="J143" s="91" t="s">
        <v>435</v>
      </c>
      <c r="K143" s="91" t="s">
        <v>290</v>
      </c>
      <c r="L143" s="91" t="s">
        <v>436</v>
      </c>
      <c r="M143" s="104">
        <v>2018</v>
      </c>
      <c r="N143" s="104">
        <v>3</v>
      </c>
      <c r="O143" s="104">
        <v>1</v>
      </c>
      <c r="P143" s="92" t="s">
        <v>1611</v>
      </c>
      <c r="Q143" s="92" t="s">
        <v>1608</v>
      </c>
      <c r="R143" s="92" t="s">
        <v>22</v>
      </c>
      <c r="S143" s="92" t="s">
        <v>30</v>
      </c>
      <c r="T143" s="92" t="s">
        <v>45</v>
      </c>
    </row>
    <row r="144" spans="1:20">
      <c r="A144" s="108">
        <v>112</v>
      </c>
      <c r="B144" s="109">
        <v>43922</v>
      </c>
      <c r="C144" s="92" t="s">
        <v>1725</v>
      </c>
      <c r="D144" s="92" t="s">
        <v>72</v>
      </c>
      <c r="E144" s="92" t="s">
        <v>372</v>
      </c>
      <c r="F144" s="92" t="s">
        <v>66</v>
      </c>
      <c r="G144" s="92" t="s">
        <v>779</v>
      </c>
      <c r="H144" s="106" t="s">
        <v>780</v>
      </c>
      <c r="I144" s="92" t="s">
        <v>781</v>
      </c>
      <c r="J144" s="92" t="s">
        <v>782</v>
      </c>
      <c r="K144" s="92" t="s">
        <v>783</v>
      </c>
      <c r="L144" s="92" t="s">
        <v>104</v>
      </c>
      <c r="M144" s="108">
        <v>2020</v>
      </c>
      <c r="N144" s="108">
        <v>2</v>
      </c>
      <c r="O144" s="108">
        <v>3</v>
      </c>
      <c r="P144" s="92" t="s">
        <v>12</v>
      </c>
      <c r="Q144" s="92" t="s">
        <v>1726</v>
      </c>
      <c r="R144" s="92" t="s">
        <v>22</v>
      </c>
      <c r="S144" s="92" t="s">
        <v>36</v>
      </c>
      <c r="T144" s="92" t="s">
        <v>45</v>
      </c>
    </row>
    <row r="145" spans="1:20" ht="16">
      <c r="A145" s="104">
        <v>94</v>
      </c>
      <c r="B145" s="105">
        <v>43470</v>
      </c>
      <c r="C145" s="91" t="s">
        <v>559</v>
      </c>
      <c r="D145" s="91" t="s">
        <v>86</v>
      </c>
      <c r="E145" s="91"/>
      <c r="F145" s="91" t="s">
        <v>66</v>
      </c>
      <c r="G145" s="91" t="s">
        <v>560</v>
      </c>
      <c r="H145" s="106" t="s">
        <v>561</v>
      </c>
      <c r="I145" s="91" t="s">
        <v>83</v>
      </c>
      <c r="J145" s="91" t="s">
        <v>232</v>
      </c>
      <c r="K145" s="91" t="s">
        <v>507</v>
      </c>
      <c r="L145" s="91" t="s">
        <v>79</v>
      </c>
      <c r="M145" s="104">
        <v>2019</v>
      </c>
      <c r="N145" s="104">
        <v>2</v>
      </c>
      <c r="O145" s="104">
        <v>1</v>
      </c>
      <c r="P145" s="92" t="s">
        <v>15</v>
      </c>
      <c r="Q145" s="92" t="s">
        <v>1552</v>
      </c>
      <c r="R145" s="92" t="s">
        <v>22</v>
      </c>
      <c r="S145" s="92" t="s">
        <v>28</v>
      </c>
      <c r="T145" s="92" t="s">
        <v>45</v>
      </c>
    </row>
    <row r="146" spans="1:20" ht="16">
      <c r="A146" s="104">
        <v>64</v>
      </c>
      <c r="B146" s="105">
        <v>43424</v>
      </c>
      <c r="C146" s="91" t="s">
        <v>533</v>
      </c>
      <c r="D146" s="91" t="s">
        <v>79</v>
      </c>
      <c r="E146" s="91"/>
      <c r="F146" s="91" t="s">
        <v>66</v>
      </c>
      <c r="G146" s="91" t="s">
        <v>1727</v>
      </c>
      <c r="H146" s="106" t="s">
        <v>535</v>
      </c>
      <c r="I146" s="91" t="s">
        <v>83</v>
      </c>
      <c r="J146" s="91" t="s">
        <v>313</v>
      </c>
      <c r="K146" s="91" t="s">
        <v>85</v>
      </c>
      <c r="L146" s="91" t="s">
        <v>79</v>
      </c>
      <c r="M146" s="104">
        <v>2018</v>
      </c>
      <c r="N146" s="104">
        <v>2</v>
      </c>
      <c r="O146" s="104">
        <v>1</v>
      </c>
      <c r="P146" s="92" t="s">
        <v>15</v>
      </c>
      <c r="Q146" s="92" t="s">
        <v>49</v>
      </c>
      <c r="R146" s="92" t="s">
        <v>22</v>
      </c>
      <c r="S146" s="92" t="s">
        <v>28</v>
      </c>
      <c r="T146" s="92" t="s">
        <v>45</v>
      </c>
    </row>
    <row r="147" spans="1:20" ht="16">
      <c r="A147" s="104">
        <v>58</v>
      </c>
      <c r="B147" s="105">
        <v>43314</v>
      </c>
      <c r="C147" s="91" t="s">
        <v>481</v>
      </c>
      <c r="D147" s="91" t="s">
        <v>79</v>
      </c>
      <c r="E147" s="91"/>
      <c r="F147" s="91" t="s">
        <v>66</v>
      </c>
      <c r="G147" s="91" t="s">
        <v>1728</v>
      </c>
      <c r="H147" s="106" t="s">
        <v>483</v>
      </c>
      <c r="I147" s="91" t="s">
        <v>83</v>
      </c>
      <c r="J147" s="91" t="s">
        <v>313</v>
      </c>
      <c r="K147" s="91" t="s">
        <v>85</v>
      </c>
      <c r="L147" s="91" t="s">
        <v>79</v>
      </c>
      <c r="M147" s="104">
        <v>2018</v>
      </c>
      <c r="N147" s="104">
        <v>2</v>
      </c>
      <c r="O147" s="104">
        <v>1</v>
      </c>
      <c r="P147" s="92" t="s">
        <v>12</v>
      </c>
      <c r="Q147" s="92" t="s">
        <v>484</v>
      </c>
      <c r="R147" s="92" t="s">
        <v>1539</v>
      </c>
      <c r="S147" s="92" t="s">
        <v>1568</v>
      </c>
      <c r="T147" s="92" t="s">
        <v>45</v>
      </c>
    </row>
    <row r="148" spans="1:20" ht="16">
      <c r="A148" s="104">
        <v>35</v>
      </c>
      <c r="B148" s="105">
        <v>42694</v>
      </c>
      <c r="C148" s="91" t="s">
        <v>1628</v>
      </c>
      <c r="D148" s="91" t="s">
        <v>86</v>
      </c>
      <c r="E148" s="91"/>
      <c r="F148" s="91" t="s">
        <v>66</v>
      </c>
      <c r="G148" s="91" t="s">
        <v>311</v>
      </c>
      <c r="H148" s="106" t="s">
        <v>312</v>
      </c>
      <c r="I148" s="91" t="s">
        <v>83</v>
      </c>
      <c r="J148" s="91" t="s">
        <v>313</v>
      </c>
      <c r="K148" s="91" t="s">
        <v>85</v>
      </c>
      <c r="L148" s="91" t="s">
        <v>79</v>
      </c>
      <c r="M148" s="104">
        <v>2016</v>
      </c>
      <c r="N148" s="104">
        <v>2</v>
      </c>
      <c r="O148" s="104">
        <v>1</v>
      </c>
      <c r="P148" s="92" t="s">
        <v>15</v>
      </c>
      <c r="Q148" s="92" t="s">
        <v>1629</v>
      </c>
      <c r="R148" s="92" t="s">
        <v>22</v>
      </c>
      <c r="S148" s="92" t="s">
        <v>1595</v>
      </c>
      <c r="T148" s="92" t="s">
        <v>45</v>
      </c>
    </row>
    <row r="149" spans="1:20" ht="16">
      <c r="A149" s="104">
        <v>53</v>
      </c>
      <c r="B149" s="105">
        <v>42932</v>
      </c>
      <c r="C149" s="91" t="s">
        <v>355</v>
      </c>
      <c r="D149" s="91" t="s">
        <v>86</v>
      </c>
      <c r="E149" s="91"/>
      <c r="F149" s="91" t="s">
        <v>66</v>
      </c>
      <c r="G149" s="91" t="s">
        <v>356</v>
      </c>
      <c r="H149" s="106" t="s">
        <v>357</v>
      </c>
      <c r="I149" s="91" t="s">
        <v>296</v>
      </c>
      <c r="J149" s="91" t="s">
        <v>358</v>
      </c>
      <c r="K149" s="91" t="s">
        <v>290</v>
      </c>
      <c r="L149" s="91" t="s">
        <v>359</v>
      </c>
      <c r="M149" s="104">
        <v>2017</v>
      </c>
      <c r="N149" s="104">
        <v>2</v>
      </c>
      <c r="O149" s="104">
        <v>1</v>
      </c>
      <c r="P149" s="92" t="s">
        <v>1611</v>
      </c>
      <c r="Q149" s="92" t="s">
        <v>47</v>
      </c>
      <c r="R149" s="92" t="s">
        <v>22</v>
      </c>
      <c r="S149" s="92" t="s">
        <v>1573</v>
      </c>
      <c r="T149" s="92" t="s">
        <v>45</v>
      </c>
    </row>
    <row r="150" spans="1:20" ht="16">
      <c r="A150" s="104">
        <v>51</v>
      </c>
      <c r="B150" s="105">
        <v>42863</v>
      </c>
      <c r="C150" s="91" t="s">
        <v>331</v>
      </c>
      <c r="D150" s="91" t="s">
        <v>79</v>
      </c>
      <c r="E150" s="91"/>
      <c r="F150" s="91" t="s">
        <v>66</v>
      </c>
      <c r="G150" s="91" t="s">
        <v>332</v>
      </c>
      <c r="H150" s="106" t="s">
        <v>333</v>
      </c>
      <c r="I150" s="91" t="s">
        <v>334</v>
      </c>
      <c r="J150" s="91" t="s">
        <v>334</v>
      </c>
      <c r="K150" s="91" t="s">
        <v>335</v>
      </c>
      <c r="L150" s="91" t="s">
        <v>79</v>
      </c>
      <c r="M150" s="104">
        <v>2017</v>
      </c>
      <c r="N150" s="104">
        <v>2</v>
      </c>
      <c r="O150" s="104">
        <v>2</v>
      </c>
      <c r="P150" s="92" t="s">
        <v>12</v>
      </c>
      <c r="Q150" s="92" t="s">
        <v>1525</v>
      </c>
      <c r="R150" s="92" t="s">
        <v>22</v>
      </c>
      <c r="S150" s="92" t="s">
        <v>1630</v>
      </c>
      <c r="T150" s="92" t="s">
        <v>45</v>
      </c>
    </row>
    <row r="151" spans="1:20" ht="16">
      <c r="A151" s="104">
        <v>21</v>
      </c>
      <c r="B151" s="105">
        <v>41736</v>
      </c>
      <c r="C151" s="91" t="s">
        <v>192</v>
      </c>
      <c r="D151" s="91" t="s">
        <v>45</v>
      </c>
      <c r="E151" s="91"/>
      <c r="F151" s="91" t="s">
        <v>112</v>
      </c>
      <c r="G151" s="91" t="s">
        <v>1729</v>
      </c>
      <c r="H151" s="91" t="s">
        <v>194</v>
      </c>
      <c r="I151" s="91" t="s">
        <v>195</v>
      </c>
      <c r="J151" s="91" t="s">
        <v>196</v>
      </c>
      <c r="K151" s="91" t="s">
        <v>197</v>
      </c>
      <c r="L151" s="91" t="s">
        <v>45</v>
      </c>
      <c r="M151" s="104">
        <v>2014</v>
      </c>
      <c r="N151" s="104">
        <v>3</v>
      </c>
      <c r="O151" s="104">
        <v>1</v>
      </c>
      <c r="P151" s="92" t="s">
        <v>14</v>
      </c>
      <c r="Q151" s="92" t="s">
        <v>47</v>
      </c>
      <c r="R151" s="92" t="s">
        <v>24</v>
      </c>
      <c r="S151" s="92" t="s">
        <v>1631</v>
      </c>
      <c r="T151" s="107" t="s">
        <v>1632</v>
      </c>
    </row>
    <row r="152" spans="1:20" ht="16">
      <c r="A152" s="104">
        <v>66</v>
      </c>
      <c r="B152" s="105">
        <v>43376</v>
      </c>
      <c r="C152" s="91" t="s">
        <v>520</v>
      </c>
      <c r="D152" s="91" t="s">
        <v>45</v>
      </c>
      <c r="E152" s="91"/>
      <c r="F152" s="91" t="s">
        <v>112</v>
      </c>
      <c r="G152" s="91" t="s">
        <v>1633</v>
      </c>
      <c r="H152" s="106" t="s">
        <v>522</v>
      </c>
      <c r="I152" s="91" t="s">
        <v>523</v>
      </c>
      <c r="J152" s="91" t="s">
        <v>524</v>
      </c>
      <c r="K152" s="91" t="s">
        <v>514</v>
      </c>
      <c r="L152" s="91" t="s">
        <v>45</v>
      </c>
      <c r="M152" s="104">
        <v>2018</v>
      </c>
      <c r="N152" s="104">
        <v>1</v>
      </c>
      <c r="O152" s="104">
        <v>4</v>
      </c>
      <c r="P152" s="92" t="s">
        <v>13</v>
      </c>
      <c r="Q152" s="92" t="s">
        <v>56</v>
      </c>
      <c r="R152" s="92" t="s">
        <v>1634</v>
      </c>
      <c r="S152" s="92" t="s">
        <v>36</v>
      </c>
      <c r="T152" s="107" t="s">
        <v>1635</v>
      </c>
    </row>
    <row r="153" spans="1:20" ht="16">
      <c r="A153" s="104">
        <v>89</v>
      </c>
      <c r="B153" s="105">
        <v>43581</v>
      </c>
      <c r="C153" s="91" t="s">
        <v>620</v>
      </c>
      <c r="D153" s="91" t="s">
        <v>45</v>
      </c>
      <c r="E153" s="91"/>
      <c r="F153" s="91" t="s">
        <v>112</v>
      </c>
      <c r="G153" s="91" t="s">
        <v>621</v>
      </c>
      <c r="H153" s="106" t="s">
        <v>622</v>
      </c>
      <c r="I153" s="91" t="s">
        <v>620</v>
      </c>
      <c r="J153" s="91" t="s">
        <v>623</v>
      </c>
      <c r="K153" s="91" t="s">
        <v>624</v>
      </c>
      <c r="L153" s="91" t="s">
        <v>45</v>
      </c>
      <c r="M153" s="104">
        <v>2019</v>
      </c>
      <c r="N153" s="104">
        <v>3</v>
      </c>
      <c r="O153" s="104">
        <v>1</v>
      </c>
      <c r="P153" s="92" t="s">
        <v>12</v>
      </c>
      <c r="Q153" s="92" t="s">
        <v>1618</v>
      </c>
      <c r="R153" s="92" t="s">
        <v>20</v>
      </c>
      <c r="S153" s="92" t="s">
        <v>36</v>
      </c>
      <c r="T153" s="107" t="s">
        <v>1636</v>
      </c>
    </row>
    <row r="154" spans="1:20" ht="16">
      <c r="A154" s="104">
        <v>15</v>
      </c>
      <c r="B154" s="105">
        <v>41337</v>
      </c>
      <c r="C154" s="91" t="s">
        <v>1730</v>
      </c>
      <c r="D154" s="91" t="s">
        <v>79</v>
      </c>
      <c r="E154" s="91"/>
      <c r="F154" s="91" t="s">
        <v>66</v>
      </c>
      <c r="G154" s="91" t="s">
        <v>137</v>
      </c>
      <c r="H154" s="106" t="s">
        <v>138</v>
      </c>
      <c r="I154" s="91" t="s">
        <v>139</v>
      </c>
      <c r="J154" s="91" t="s">
        <v>140</v>
      </c>
      <c r="K154" s="91" t="s">
        <v>141</v>
      </c>
      <c r="L154" s="91" t="s">
        <v>104</v>
      </c>
      <c r="M154" s="104">
        <v>2013</v>
      </c>
      <c r="N154" s="104">
        <v>3</v>
      </c>
      <c r="O154" s="104">
        <v>2</v>
      </c>
      <c r="P154" s="92" t="s">
        <v>12</v>
      </c>
      <c r="Q154" s="92" t="s">
        <v>47</v>
      </c>
      <c r="R154" s="92" t="s">
        <v>18</v>
      </c>
      <c r="S154" s="92" t="s">
        <v>1638</v>
      </c>
      <c r="T154" s="92" t="s">
        <v>45</v>
      </c>
    </row>
    <row r="155" spans="1:20" ht="16">
      <c r="A155" s="104">
        <v>54</v>
      </c>
      <c r="B155" s="105">
        <v>43430</v>
      </c>
      <c r="C155" s="91" t="s">
        <v>536</v>
      </c>
      <c r="D155" s="91" t="s">
        <v>86</v>
      </c>
      <c r="E155" s="91"/>
      <c r="F155" s="91" t="s">
        <v>66</v>
      </c>
      <c r="G155" s="91" t="s">
        <v>537</v>
      </c>
      <c r="H155" s="106" t="s">
        <v>538</v>
      </c>
      <c r="I155" s="91" t="s">
        <v>539</v>
      </c>
      <c r="J155" s="91" t="s">
        <v>540</v>
      </c>
      <c r="K155" s="91" t="s">
        <v>541</v>
      </c>
      <c r="L155" s="91" t="s">
        <v>540</v>
      </c>
      <c r="M155" s="104">
        <v>2018</v>
      </c>
      <c r="N155" s="104">
        <v>3</v>
      </c>
      <c r="O155" s="104">
        <v>1</v>
      </c>
      <c r="P155" s="92" t="s">
        <v>14</v>
      </c>
      <c r="Q155" s="92" t="s">
        <v>47</v>
      </c>
      <c r="R155" s="92" t="s">
        <v>21</v>
      </c>
      <c r="S155" s="92" t="s">
        <v>1547</v>
      </c>
      <c r="T155" s="92" t="s">
        <v>45</v>
      </c>
    </row>
    <row r="156" spans="1:20" ht="16">
      <c r="A156" s="104">
        <v>28</v>
      </c>
      <c r="B156" s="105">
        <v>42339</v>
      </c>
      <c r="C156" s="91" t="s">
        <v>245</v>
      </c>
      <c r="D156" s="91" t="s">
        <v>79</v>
      </c>
      <c r="E156" s="91"/>
      <c r="F156" s="91" t="s">
        <v>66</v>
      </c>
      <c r="G156" s="91" t="s">
        <v>246</v>
      </c>
      <c r="H156" s="106" t="s">
        <v>247</v>
      </c>
      <c r="I156" s="91" t="s">
        <v>248</v>
      </c>
      <c r="J156" s="91" t="s">
        <v>134</v>
      </c>
      <c r="K156" s="91" t="s">
        <v>249</v>
      </c>
      <c r="L156" s="91" t="s">
        <v>79</v>
      </c>
      <c r="M156" s="104">
        <v>2015</v>
      </c>
      <c r="N156" s="104">
        <v>3</v>
      </c>
      <c r="O156" s="104">
        <v>4</v>
      </c>
      <c r="P156" s="92" t="s">
        <v>1617</v>
      </c>
      <c r="Q156" s="92" t="s">
        <v>1608</v>
      </c>
      <c r="R156" s="92" t="s">
        <v>1527</v>
      </c>
      <c r="S156" s="92" t="s">
        <v>36</v>
      </c>
      <c r="T156" s="92" t="s">
        <v>45</v>
      </c>
    </row>
    <row r="157" spans="1:20" ht="16">
      <c r="A157" s="104">
        <v>14</v>
      </c>
      <c r="B157" s="105">
        <v>41306</v>
      </c>
      <c r="C157" s="91" t="s">
        <v>1640</v>
      </c>
      <c r="D157" s="91" t="s">
        <v>45</v>
      </c>
      <c r="E157" s="91"/>
      <c r="F157" s="91" t="s">
        <v>112</v>
      </c>
      <c r="G157" s="91" t="s">
        <v>131</v>
      </c>
      <c r="H157" s="106" t="s">
        <v>132</v>
      </c>
      <c r="I157" s="91" t="s">
        <v>133</v>
      </c>
      <c r="J157" s="91" t="s">
        <v>134</v>
      </c>
      <c r="K157" s="91" t="s">
        <v>135</v>
      </c>
      <c r="L157" s="91" t="s">
        <v>45</v>
      </c>
      <c r="M157" s="104">
        <v>2013</v>
      </c>
      <c r="N157" s="104">
        <v>3</v>
      </c>
      <c r="O157" s="104">
        <v>4</v>
      </c>
      <c r="P157" s="92" t="s">
        <v>11</v>
      </c>
      <c r="Q157" s="92" t="s">
        <v>56</v>
      </c>
      <c r="R157" s="92" t="s">
        <v>24</v>
      </c>
      <c r="S157" s="92" t="s">
        <v>36</v>
      </c>
      <c r="T157" s="92" t="s">
        <v>45</v>
      </c>
    </row>
    <row r="158" spans="1:20" ht="16">
      <c r="A158" s="104">
        <v>34</v>
      </c>
      <c r="B158" s="105">
        <v>42436</v>
      </c>
      <c r="C158" s="91" t="s">
        <v>280</v>
      </c>
      <c r="D158" s="91" t="s">
        <v>86</v>
      </c>
      <c r="E158" s="91"/>
      <c r="F158" s="91" t="s">
        <v>66</v>
      </c>
      <c r="G158" s="91" t="s">
        <v>281</v>
      </c>
      <c r="H158" s="106" t="s">
        <v>282</v>
      </c>
      <c r="I158" s="91" t="s">
        <v>283</v>
      </c>
      <c r="J158" s="91" t="s">
        <v>283</v>
      </c>
      <c r="K158" s="91" t="s">
        <v>284</v>
      </c>
      <c r="L158" s="91" t="s">
        <v>79</v>
      </c>
      <c r="M158" s="104">
        <v>2016</v>
      </c>
      <c r="N158" s="104">
        <v>3</v>
      </c>
      <c r="O158" s="104">
        <v>2</v>
      </c>
      <c r="P158" s="92" t="s">
        <v>12</v>
      </c>
      <c r="Q158" s="92" t="s">
        <v>55</v>
      </c>
      <c r="R158" s="92" t="s">
        <v>18</v>
      </c>
      <c r="S158" s="92" t="s">
        <v>1630</v>
      </c>
      <c r="T158" s="92" t="s">
        <v>45</v>
      </c>
    </row>
    <row r="159" spans="1:20" ht="16">
      <c r="A159" s="104">
        <v>33</v>
      </c>
      <c r="B159" s="105">
        <v>42452</v>
      </c>
      <c r="C159" s="91" t="s">
        <v>1641</v>
      </c>
      <c r="D159" s="91" t="s">
        <v>292</v>
      </c>
      <c r="E159" s="91"/>
      <c r="F159" s="91" t="s">
        <v>66</v>
      </c>
      <c r="G159" s="91" t="s">
        <v>286</v>
      </c>
      <c r="H159" s="106" t="s">
        <v>287</v>
      </c>
      <c r="I159" s="91" t="s">
        <v>288</v>
      </c>
      <c r="J159" s="91" t="s">
        <v>289</v>
      </c>
      <c r="K159" s="91" t="s">
        <v>290</v>
      </c>
      <c r="L159" s="91" t="s">
        <v>291</v>
      </c>
      <c r="M159" s="104">
        <v>2016</v>
      </c>
      <c r="N159" s="104">
        <v>3</v>
      </c>
      <c r="O159" s="104">
        <v>1</v>
      </c>
      <c r="P159" s="92" t="s">
        <v>14</v>
      </c>
      <c r="Q159" s="92" t="s">
        <v>56</v>
      </c>
      <c r="R159" s="92" t="s">
        <v>1642</v>
      </c>
      <c r="S159" s="92" t="s">
        <v>30</v>
      </c>
      <c r="T159" s="92" t="s">
        <v>45</v>
      </c>
    </row>
    <row r="160" spans="1:20" ht="16">
      <c r="A160" s="104">
        <v>46</v>
      </c>
      <c r="B160" s="105">
        <v>42779</v>
      </c>
      <c r="C160" s="91" t="s">
        <v>314</v>
      </c>
      <c r="D160" s="91" t="s">
        <v>72</v>
      </c>
      <c r="E160" s="91" t="s">
        <v>372</v>
      </c>
      <c r="F160" s="91" t="s">
        <v>66</v>
      </c>
      <c r="G160" s="91" t="s">
        <v>315</v>
      </c>
      <c r="H160" s="91" t="s">
        <v>1643</v>
      </c>
      <c r="I160" s="91" t="s">
        <v>1731</v>
      </c>
      <c r="J160" s="91" t="s">
        <v>122</v>
      </c>
      <c r="K160" s="91" t="s">
        <v>318</v>
      </c>
      <c r="L160" s="91" t="s">
        <v>319</v>
      </c>
      <c r="M160" s="104">
        <v>2017</v>
      </c>
      <c r="N160" s="104">
        <v>3</v>
      </c>
      <c r="O160" s="104">
        <v>2</v>
      </c>
      <c r="P160" s="92" t="s">
        <v>12</v>
      </c>
      <c r="Q160" s="92" t="s">
        <v>1525</v>
      </c>
      <c r="R160" s="92" t="s">
        <v>18</v>
      </c>
      <c r="S160" s="92" t="s">
        <v>1541</v>
      </c>
      <c r="T160" s="92" t="s">
        <v>45</v>
      </c>
    </row>
    <row r="161" spans="1:20" ht="16">
      <c r="A161" s="104">
        <v>57</v>
      </c>
      <c r="B161" s="105">
        <v>43437</v>
      </c>
      <c r="C161" s="91" t="s">
        <v>542</v>
      </c>
      <c r="D161" s="91" t="s">
        <v>45</v>
      </c>
      <c r="E161" s="91"/>
      <c r="F161" s="91" t="s">
        <v>112</v>
      </c>
      <c r="G161" s="91" t="s">
        <v>543</v>
      </c>
      <c r="H161" s="106" t="s">
        <v>544</v>
      </c>
      <c r="I161" s="91" t="s">
        <v>542</v>
      </c>
      <c r="J161" s="91" t="s">
        <v>545</v>
      </c>
      <c r="K161" s="91" t="s">
        <v>290</v>
      </c>
      <c r="L161" s="91" t="s">
        <v>45</v>
      </c>
      <c r="M161" s="104">
        <v>2018</v>
      </c>
      <c r="N161" s="104">
        <v>3</v>
      </c>
      <c r="O161" s="104">
        <v>1</v>
      </c>
      <c r="P161" s="92" t="s">
        <v>14</v>
      </c>
      <c r="Q161" s="92" t="s">
        <v>1644</v>
      </c>
      <c r="R161" s="92" t="s">
        <v>24</v>
      </c>
      <c r="S161" s="92" t="s">
        <v>30</v>
      </c>
      <c r="T161" s="107" t="s">
        <v>1553</v>
      </c>
    </row>
    <row r="162" spans="1:20" ht="16">
      <c r="A162" s="104">
        <v>107</v>
      </c>
      <c r="B162" s="105">
        <v>43871</v>
      </c>
      <c r="C162" s="91" t="s">
        <v>261</v>
      </c>
      <c r="D162" s="91" t="s">
        <v>72</v>
      </c>
      <c r="E162" s="91" t="s">
        <v>1645</v>
      </c>
      <c r="F162" s="91" t="s">
        <v>66</v>
      </c>
      <c r="G162" s="91" t="s">
        <v>1732</v>
      </c>
      <c r="H162" s="106" t="s">
        <v>263</v>
      </c>
      <c r="I162" s="91" t="s">
        <v>1647</v>
      </c>
      <c r="J162" s="91" t="s">
        <v>265</v>
      </c>
      <c r="K162" s="91" t="s">
        <v>266</v>
      </c>
      <c r="L162" s="91" t="s">
        <v>79</v>
      </c>
      <c r="M162" s="104">
        <v>2020</v>
      </c>
      <c r="N162" s="104">
        <v>3</v>
      </c>
      <c r="O162" s="92"/>
      <c r="P162" s="92" t="s">
        <v>11</v>
      </c>
      <c r="Q162" s="92" t="s">
        <v>1726</v>
      </c>
      <c r="R162" s="92" t="s">
        <v>24</v>
      </c>
      <c r="S162" s="92" t="s">
        <v>36</v>
      </c>
      <c r="T162" s="92" t="s">
        <v>45</v>
      </c>
    </row>
    <row r="163" spans="1:20" ht="16">
      <c r="A163" s="104">
        <v>96</v>
      </c>
      <c r="B163" s="105">
        <v>43663</v>
      </c>
      <c r="C163" s="91" t="s">
        <v>649</v>
      </c>
      <c r="D163" s="91" t="s">
        <v>45</v>
      </c>
      <c r="E163" s="91"/>
      <c r="F163" s="91" t="s">
        <v>112</v>
      </c>
      <c r="G163" s="91" t="s">
        <v>650</v>
      </c>
      <c r="H163" s="91" t="s">
        <v>651</v>
      </c>
      <c r="I163" s="91" t="s">
        <v>652</v>
      </c>
      <c r="J163" s="91" t="s">
        <v>653</v>
      </c>
      <c r="K163" s="91" t="s">
        <v>654</v>
      </c>
      <c r="L163" s="91" t="s">
        <v>45</v>
      </c>
      <c r="M163" s="104">
        <v>2019</v>
      </c>
      <c r="N163" s="104">
        <v>1</v>
      </c>
      <c r="O163" s="104">
        <v>4</v>
      </c>
      <c r="P163" s="92" t="s">
        <v>13</v>
      </c>
      <c r="Q163" s="92" t="s">
        <v>1525</v>
      </c>
      <c r="R163" s="92" t="s">
        <v>23</v>
      </c>
      <c r="S163" s="92" t="s">
        <v>36</v>
      </c>
      <c r="T163" s="107" t="s">
        <v>1649</v>
      </c>
    </row>
    <row r="164" spans="1:20">
      <c r="A164" s="108">
        <v>109</v>
      </c>
      <c r="B164" s="109">
        <v>43953</v>
      </c>
      <c r="C164" s="92" t="s">
        <v>1650</v>
      </c>
      <c r="D164" s="92" t="s">
        <v>79</v>
      </c>
      <c r="E164" s="92"/>
      <c r="F164" s="92" t="s">
        <v>66</v>
      </c>
      <c r="G164" s="92" t="s">
        <v>785</v>
      </c>
      <c r="H164" s="106" t="s">
        <v>786</v>
      </c>
      <c r="I164" s="92" t="s">
        <v>787</v>
      </c>
      <c r="J164" s="92" t="s">
        <v>788</v>
      </c>
      <c r="K164" s="92" t="s">
        <v>789</v>
      </c>
      <c r="L164" s="92" t="s">
        <v>79</v>
      </c>
      <c r="M164" s="108">
        <v>2020</v>
      </c>
      <c r="N164" s="108">
        <v>4</v>
      </c>
      <c r="O164" s="108">
        <v>4</v>
      </c>
      <c r="P164" s="92" t="s">
        <v>14</v>
      </c>
      <c r="Q164" s="92" t="s">
        <v>49</v>
      </c>
      <c r="R164" s="92" t="s">
        <v>23</v>
      </c>
      <c r="S164" s="92" t="s">
        <v>30</v>
      </c>
      <c r="T164" s="92" t="s">
        <v>45</v>
      </c>
    </row>
    <row r="165" spans="1:20" ht="16">
      <c r="A165" s="104">
        <v>12</v>
      </c>
      <c r="B165" s="105">
        <v>41402</v>
      </c>
      <c r="C165" s="91" t="s">
        <v>148</v>
      </c>
      <c r="D165" s="91" t="s">
        <v>79</v>
      </c>
      <c r="E165" s="91"/>
      <c r="F165" s="91" t="s">
        <v>66</v>
      </c>
      <c r="G165" s="91" t="s">
        <v>149</v>
      </c>
      <c r="H165" s="106" t="s">
        <v>150</v>
      </c>
      <c r="I165" s="91" t="s">
        <v>151</v>
      </c>
      <c r="J165" s="91" t="s">
        <v>152</v>
      </c>
      <c r="K165" s="91" t="s">
        <v>153</v>
      </c>
      <c r="L165" s="91" t="s">
        <v>79</v>
      </c>
      <c r="M165" s="104">
        <v>2013</v>
      </c>
      <c r="N165" s="104">
        <v>3</v>
      </c>
      <c r="O165" s="104">
        <v>2</v>
      </c>
      <c r="P165" s="92" t="s">
        <v>14</v>
      </c>
      <c r="Q165" s="92" t="s">
        <v>51</v>
      </c>
      <c r="R165" s="92" t="s">
        <v>24</v>
      </c>
      <c r="S165" s="92" t="s">
        <v>1631</v>
      </c>
      <c r="T165" s="92" t="s">
        <v>45</v>
      </c>
    </row>
    <row r="166" spans="1:20" ht="16">
      <c r="A166" s="104">
        <v>6</v>
      </c>
      <c r="B166" s="105">
        <v>40746</v>
      </c>
      <c r="C166" s="91" t="s">
        <v>1651</v>
      </c>
      <c r="D166" s="91" t="s">
        <v>45</v>
      </c>
      <c r="E166" s="91"/>
      <c r="F166" s="91" t="s">
        <v>112</v>
      </c>
      <c r="G166" s="91" t="s">
        <v>1733</v>
      </c>
      <c r="H166" s="106" t="s">
        <v>114</v>
      </c>
      <c r="I166" s="91" t="s">
        <v>115</v>
      </c>
      <c r="J166" s="91" t="s">
        <v>116</v>
      </c>
      <c r="K166" s="91" t="s">
        <v>117</v>
      </c>
      <c r="L166" s="91" t="s">
        <v>45</v>
      </c>
      <c r="M166" s="104">
        <v>2011</v>
      </c>
      <c r="N166" s="104">
        <v>3</v>
      </c>
      <c r="O166" s="104">
        <v>5</v>
      </c>
      <c r="P166" s="92" t="s">
        <v>11</v>
      </c>
      <c r="Q166" s="92" t="s">
        <v>1598</v>
      </c>
      <c r="R166" s="92" t="s">
        <v>20</v>
      </c>
      <c r="S166" s="92" t="s">
        <v>36</v>
      </c>
      <c r="T166" s="107" t="s">
        <v>1652</v>
      </c>
    </row>
    <row r="167" spans="1:20" ht="16">
      <c r="A167" s="104">
        <v>105</v>
      </c>
      <c r="B167" s="105">
        <v>43480</v>
      </c>
      <c r="C167" s="91" t="s">
        <v>1734</v>
      </c>
      <c r="D167" s="91" t="s">
        <v>79</v>
      </c>
      <c r="E167" s="91"/>
      <c r="F167" s="91" t="s">
        <v>66</v>
      </c>
      <c r="G167" s="91" t="s">
        <v>563</v>
      </c>
      <c r="H167" s="106" t="s">
        <v>564</v>
      </c>
      <c r="I167" s="91" t="s">
        <v>83</v>
      </c>
      <c r="J167" s="91" t="s">
        <v>565</v>
      </c>
      <c r="K167" s="91" t="s">
        <v>566</v>
      </c>
      <c r="L167" s="91" t="s">
        <v>79</v>
      </c>
      <c r="M167" s="104">
        <v>2019</v>
      </c>
      <c r="N167" s="104">
        <v>2</v>
      </c>
      <c r="O167" s="104">
        <v>1</v>
      </c>
      <c r="P167" s="92" t="s">
        <v>15</v>
      </c>
      <c r="Q167" s="92" t="s">
        <v>1608</v>
      </c>
      <c r="R167" s="92" t="s">
        <v>22</v>
      </c>
      <c r="S167" s="92" t="s">
        <v>28</v>
      </c>
      <c r="T167" s="92" t="s">
        <v>45</v>
      </c>
    </row>
    <row r="168" spans="1:20">
      <c r="A168" s="108">
        <v>110</v>
      </c>
      <c r="B168" s="109">
        <v>43445</v>
      </c>
      <c r="C168" s="92" t="s">
        <v>1735</v>
      </c>
      <c r="D168" s="92" t="s">
        <v>79</v>
      </c>
      <c r="E168" s="92"/>
      <c r="F168" s="92" t="s">
        <v>66</v>
      </c>
      <c r="G168" s="92" t="s">
        <v>547</v>
      </c>
      <c r="H168" s="106" t="s">
        <v>548</v>
      </c>
      <c r="I168" s="92" t="s">
        <v>549</v>
      </c>
      <c r="J168" s="92" t="s">
        <v>550</v>
      </c>
      <c r="K168" s="92" t="s">
        <v>551</v>
      </c>
      <c r="L168" s="92" t="s">
        <v>552</v>
      </c>
      <c r="M168" s="108">
        <v>2018</v>
      </c>
      <c r="N168" s="108">
        <v>3</v>
      </c>
      <c r="O168" s="108">
        <v>3</v>
      </c>
      <c r="P168" s="92" t="s">
        <v>14</v>
      </c>
      <c r="Q168" s="92" t="s">
        <v>47</v>
      </c>
      <c r="R168" s="92" t="s">
        <v>22</v>
      </c>
      <c r="S168" s="92" t="s">
        <v>1736</v>
      </c>
      <c r="T168" s="92" t="s">
        <v>45</v>
      </c>
    </row>
    <row r="169" spans="1:20" ht="16">
      <c r="A169" s="104">
        <v>13</v>
      </c>
      <c r="B169" s="105">
        <v>41429</v>
      </c>
      <c r="C169" s="91" t="s">
        <v>160</v>
      </c>
      <c r="D169" s="91" t="s">
        <v>45</v>
      </c>
      <c r="E169" s="91"/>
      <c r="F169" s="91" t="s">
        <v>112</v>
      </c>
      <c r="G169" s="91" t="s">
        <v>161</v>
      </c>
      <c r="H169" s="106" t="s">
        <v>162</v>
      </c>
      <c r="I169" s="91" t="s">
        <v>163</v>
      </c>
      <c r="J169" s="91" t="s">
        <v>84</v>
      </c>
      <c r="K169" s="91" t="s">
        <v>85</v>
      </c>
      <c r="L169" s="91" t="s">
        <v>45</v>
      </c>
      <c r="M169" s="104">
        <v>2013</v>
      </c>
      <c r="N169" s="104">
        <v>3</v>
      </c>
      <c r="O169" s="104">
        <v>2</v>
      </c>
      <c r="P169" s="92" t="s">
        <v>12</v>
      </c>
      <c r="Q169" s="92" t="s">
        <v>56</v>
      </c>
      <c r="R169" s="92" t="s">
        <v>23</v>
      </c>
      <c r="S169" s="92" t="s">
        <v>1654</v>
      </c>
      <c r="T169" s="107" t="s">
        <v>1592</v>
      </c>
    </row>
    <row r="170" spans="1:20" ht="16">
      <c r="A170" s="104">
        <v>77</v>
      </c>
      <c r="B170" s="105">
        <v>43687</v>
      </c>
      <c r="C170" s="91" t="s">
        <v>667</v>
      </c>
      <c r="D170" s="91" t="s">
        <v>45</v>
      </c>
      <c r="E170" s="91"/>
      <c r="F170" s="91" t="s">
        <v>112</v>
      </c>
      <c r="G170" s="91" t="s">
        <v>1737</v>
      </c>
      <c r="H170" s="106" t="s">
        <v>669</v>
      </c>
      <c r="I170" s="91" t="s">
        <v>670</v>
      </c>
      <c r="J170" s="91" t="s">
        <v>671</v>
      </c>
      <c r="K170" s="91" t="s">
        <v>430</v>
      </c>
      <c r="L170" s="91" t="s">
        <v>45</v>
      </c>
      <c r="M170" s="104">
        <v>2019</v>
      </c>
      <c r="N170" s="104">
        <v>1</v>
      </c>
      <c r="O170" s="104">
        <v>4</v>
      </c>
      <c r="P170" s="92" t="s">
        <v>1621</v>
      </c>
      <c r="Q170" s="92" t="s">
        <v>1525</v>
      </c>
      <c r="R170" s="92" t="s">
        <v>24</v>
      </c>
      <c r="S170" s="92" t="s">
        <v>36</v>
      </c>
      <c r="T170" s="107" t="s">
        <v>1635</v>
      </c>
    </row>
    <row r="171" spans="1:20" ht="16">
      <c r="A171" s="104">
        <v>16</v>
      </c>
      <c r="B171" s="105">
        <v>41689</v>
      </c>
      <c r="C171" s="91" t="s">
        <v>176</v>
      </c>
      <c r="D171" s="91" t="s">
        <v>72</v>
      </c>
      <c r="E171" s="91" t="s">
        <v>372</v>
      </c>
      <c r="F171" s="91" t="s">
        <v>66</v>
      </c>
      <c r="G171" s="91" t="s">
        <v>177</v>
      </c>
      <c r="H171" s="106" t="s">
        <v>178</v>
      </c>
      <c r="I171" s="91" t="s">
        <v>179</v>
      </c>
      <c r="J171" s="91" t="s">
        <v>122</v>
      </c>
      <c r="K171" s="91" t="s">
        <v>180</v>
      </c>
      <c r="L171" s="91" t="s">
        <v>104</v>
      </c>
      <c r="M171" s="104">
        <v>2014</v>
      </c>
      <c r="N171" s="104">
        <v>3</v>
      </c>
      <c r="O171" s="104">
        <v>2</v>
      </c>
      <c r="P171" s="92" t="s">
        <v>12</v>
      </c>
      <c r="Q171" s="92" t="s">
        <v>47</v>
      </c>
      <c r="R171" s="92" t="s">
        <v>24</v>
      </c>
      <c r="S171" s="92" t="s">
        <v>27</v>
      </c>
      <c r="T171" s="92" t="s">
        <v>45</v>
      </c>
    </row>
    <row r="172" spans="1:20" ht="16">
      <c r="A172" s="104">
        <v>63</v>
      </c>
      <c r="B172" s="105">
        <v>43246</v>
      </c>
      <c r="C172" s="91" t="s">
        <v>1655</v>
      </c>
      <c r="D172" s="91" t="s">
        <v>86</v>
      </c>
      <c r="E172" s="91"/>
      <c r="F172" s="91" t="s">
        <v>66</v>
      </c>
      <c r="G172" s="91" t="s">
        <v>448</v>
      </c>
      <c r="H172" s="106" t="s">
        <v>449</v>
      </c>
      <c r="I172" s="91" t="s">
        <v>450</v>
      </c>
      <c r="J172" s="91" t="s">
        <v>122</v>
      </c>
      <c r="K172" s="91" t="s">
        <v>451</v>
      </c>
      <c r="L172" s="91" t="s">
        <v>79</v>
      </c>
      <c r="M172" s="104">
        <v>2018</v>
      </c>
      <c r="N172" s="104">
        <v>3</v>
      </c>
      <c r="O172" s="104">
        <v>2</v>
      </c>
      <c r="P172" s="92" t="s">
        <v>12</v>
      </c>
      <c r="Q172" s="92" t="s">
        <v>50</v>
      </c>
      <c r="R172" s="92" t="s">
        <v>23</v>
      </c>
      <c r="S172" s="92" t="s">
        <v>1606</v>
      </c>
      <c r="T172" s="92" t="s">
        <v>45</v>
      </c>
    </row>
    <row r="173" spans="1:20" ht="16">
      <c r="A173" s="104">
        <v>82</v>
      </c>
      <c r="B173" s="105">
        <v>43759</v>
      </c>
      <c r="C173" s="91" t="s">
        <v>692</v>
      </c>
      <c r="D173" s="91" t="s">
        <v>79</v>
      </c>
      <c r="E173" s="91"/>
      <c r="F173" s="91" t="s">
        <v>66</v>
      </c>
      <c r="G173" s="91" t="s">
        <v>693</v>
      </c>
      <c r="H173" s="106" t="s">
        <v>694</v>
      </c>
      <c r="I173" s="91" t="s">
        <v>695</v>
      </c>
      <c r="J173" s="91" t="s">
        <v>696</v>
      </c>
      <c r="K173" s="91" t="s">
        <v>697</v>
      </c>
      <c r="L173" s="91" t="s">
        <v>79</v>
      </c>
      <c r="M173" s="104">
        <v>2019</v>
      </c>
      <c r="N173" s="104">
        <v>3</v>
      </c>
      <c r="O173" s="104">
        <v>3</v>
      </c>
      <c r="P173" s="92" t="s">
        <v>12</v>
      </c>
      <c r="Q173" s="92" t="s">
        <v>1618</v>
      </c>
      <c r="R173" s="92" t="s">
        <v>1610</v>
      </c>
      <c r="S173" s="92" t="s">
        <v>36</v>
      </c>
      <c r="T173" s="92" t="s">
        <v>45</v>
      </c>
    </row>
    <row r="174" spans="1:20" ht="16">
      <c r="A174" s="104">
        <v>44</v>
      </c>
      <c r="B174" s="105">
        <v>42921</v>
      </c>
      <c r="C174" s="91" t="s">
        <v>348</v>
      </c>
      <c r="D174" s="91" t="s">
        <v>72</v>
      </c>
      <c r="E174" s="91" t="s">
        <v>771</v>
      </c>
      <c r="F174" s="91" t="s">
        <v>66</v>
      </c>
      <c r="G174" s="91" t="s">
        <v>1738</v>
      </c>
      <c r="H174" s="106" t="s">
        <v>350</v>
      </c>
      <c r="I174" s="91" t="s">
        <v>351</v>
      </c>
      <c r="J174" s="91" t="s">
        <v>352</v>
      </c>
      <c r="K174" s="91" t="s">
        <v>353</v>
      </c>
      <c r="L174" s="91" t="s">
        <v>354</v>
      </c>
      <c r="M174" s="104">
        <v>2017</v>
      </c>
      <c r="N174" s="104">
        <v>4</v>
      </c>
      <c r="O174" s="104">
        <v>1</v>
      </c>
      <c r="P174" s="92" t="s">
        <v>12</v>
      </c>
      <c r="Q174" s="92" t="s">
        <v>1656</v>
      </c>
      <c r="R174" s="92" t="s">
        <v>21</v>
      </c>
      <c r="S174" s="92" t="s">
        <v>1657</v>
      </c>
      <c r="T174" s="92" t="s">
        <v>45</v>
      </c>
    </row>
    <row r="175" spans="1:20" ht="16">
      <c r="A175" s="104">
        <v>87</v>
      </c>
      <c r="B175" s="105">
        <v>43812</v>
      </c>
      <c r="C175" s="91" t="s">
        <v>1658</v>
      </c>
      <c r="D175" s="91" t="s">
        <v>45</v>
      </c>
      <c r="E175" s="91"/>
      <c r="F175" s="91" t="s">
        <v>112</v>
      </c>
      <c r="G175" s="91" t="s">
        <v>712</v>
      </c>
      <c r="H175" s="106" t="s">
        <v>713</v>
      </c>
      <c r="I175" s="91" t="s">
        <v>714</v>
      </c>
      <c r="J175" s="91" t="s">
        <v>435</v>
      </c>
      <c r="K175" s="91" t="s">
        <v>715</v>
      </c>
      <c r="L175" s="91" t="s">
        <v>45</v>
      </c>
      <c r="M175" s="104">
        <v>2019</v>
      </c>
      <c r="N175" s="104">
        <v>3</v>
      </c>
      <c r="O175" s="104">
        <v>1</v>
      </c>
      <c r="P175" s="92" t="s">
        <v>14</v>
      </c>
      <c r="Q175" s="92" t="s">
        <v>56</v>
      </c>
      <c r="R175" s="92" t="s">
        <v>24</v>
      </c>
      <c r="S175" s="92" t="s">
        <v>30</v>
      </c>
      <c r="T175" s="92" t="s">
        <v>44</v>
      </c>
    </row>
    <row r="176" spans="1:20" ht="16">
      <c r="A176" s="104">
        <v>69</v>
      </c>
      <c r="B176" s="105">
        <v>43232</v>
      </c>
      <c r="C176" s="91" t="s">
        <v>437</v>
      </c>
      <c r="D176" s="91" t="s">
        <v>79</v>
      </c>
      <c r="E176" s="91"/>
      <c r="F176" s="91" t="s">
        <v>66</v>
      </c>
      <c r="G176" s="91" t="s">
        <v>1739</v>
      </c>
      <c r="H176" s="106" t="s">
        <v>439</v>
      </c>
      <c r="I176" s="91" t="s">
        <v>440</v>
      </c>
      <c r="J176" s="91" t="s">
        <v>441</v>
      </c>
      <c r="K176" s="91" t="s">
        <v>290</v>
      </c>
      <c r="L176" s="91" t="s">
        <v>45</v>
      </c>
      <c r="M176" s="104">
        <v>2018</v>
      </c>
      <c r="N176" s="104">
        <v>2</v>
      </c>
      <c r="O176" s="104">
        <v>1</v>
      </c>
      <c r="P176" s="92" t="s">
        <v>14</v>
      </c>
      <c r="Q176" s="92" t="s">
        <v>47</v>
      </c>
      <c r="R176" s="92" t="s">
        <v>21</v>
      </c>
      <c r="S176" s="92" t="s">
        <v>1547</v>
      </c>
      <c r="T176" s="92" t="s">
        <v>45</v>
      </c>
    </row>
    <row r="177" spans="1:20" ht="16">
      <c r="A177" s="104">
        <v>97</v>
      </c>
      <c r="B177" s="105">
        <v>43843</v>
      </c>
      <c r="C177" s="91" t="s">
        <v>739</v>
      </c>
      <c r="D177" s="91" t="s">
        <v>45</v>
      </c>
      <c r="E177" s="91"/>
      <c r="F177" s="91" t="s">
        <v>112</v>
      </c>
      <c r="G177" s="91" t="s">
        <v>1740</v>
      </c>
      <c r="H177" s="106" t="s">
        <v>1741</v>
      </c>
      <c r="I177" s="91" t="s">
        <v>742</v>
      </c>
      <c r="J177" s="91" t="s">
        <v>77</v>
      </c>
      <c r="K177" s="91" t="s">
        <v>743</v>
      </c>
      <c r="L177" s="91" t="s">
        <v>45</v>
      </c>
      <c r="M177" s="104">
        <v>2020</v>
      </c>
      <c r="N177" s="104">
        <v>3</v>
      </c>
      <c r="O177" s="104">
        <v>3</v>
      </c>
      <c r="P177" s="92" t="s">
        <v>10</v>
      </c>
      <c r="Q177" s="92" t="s">
        <v>51</v>
      </c>
      <c r="R177" s="92" t="s">
        <v>23</v>
      </c>
      <c r="S177" s="92" t="s">
        <v>36</v>
      </c>
      <c r="T177" s="107" t="s">
        <v>1592</v>
      </c>
    </row>
    <row r="178" spans="1:20" ht="16">
      <c r="A178" s="104">
        <v>106</v>
      </c>
      <c r="B178" s="105">
        <v>43189</v>
      </c>
      <c r="C178" s="91" t="s">
        <v>414</v>
      </c>
      <c r="D178" s="91" t="s">
        <v>79</v>
      </c>
      <c r="E178" s="91"/>
      <c r="F178" s="91" t="s">
        <v>66</v>
      </c>
      <c r="G178" s="91" t="s">
        <v>415</v>
      </c>
      <c r="H178" s="106" t="s">
        <v>416</v>
      </c>
      <c r="I178" s="91" t="s">
        <v>417</v>
      </c>
      <c r="J178" s="91" t="s">
        <v>418</v>
      </c>
      <c r="K178" s="91" t="s">
        <v>419</v>
      </c>
      <c r="L178" s="91" t="s">
        <v>79</v>
      </c>
      <c r="M178" s="104">
        <v>2018</v>
      </c>
      <c r="N178" s="104">
        <v>1</v>
      </c>
      <c r="O178" s="104">
        <v>3</v>
      </c>
      <c r="P178" s="92" t="s">
        <v>14</v>
      </c>
      <c r="Q178" s="92" t="s">
        <v>1726</v>
      </c>
      <c r="R178" s="92" t="s">
        <v>24</v>
      </c>
      <c r="S178" s="92" t="s">
        <v>1559</v>
      </c>
      <c r="T178" s="92" t="s">
        <v>45</v>
      </c>
    </row>
    <row r="179" spans="1:20" ht="16">
      <c r="A179" s="104">
        <v>24</v>
      </c>
      <c r="B179" s="105">
        <v>42326</v>
      </c>
      <c r="C179" s="91" t="s">
        <v>1660</v>
      </c>
      <c r="D179" s="91" t="s">
        <v>45</v>
      </c>
      <c r="E179" s="91"/>
      <c r="F179" s="91" t="s">
        <v>112</v>
      </c>
      <c r="G179" s="91" t="s">
        <v>1742</v>
      </c>
      <c r="H179" s="106" t="s">
        <v>241</v>
      </c>
      <c r="I179" s="91" t="s">
        <v>242</v>
      </c>
      <c r="J179" s="91" t="s">
        <v>243</v>
      </c>
      <c r="K179" s="91" t="s">
        <v>244</v>
      </c>
      <c r="L179" s="91" t="s">
        <v>45</v>
      </c>
      <c r="M179" s="104">
        <v>2015</v>
      </c>
      <c r="N179" s="104">
        <v>3</v>
      </c>
      <c r="O179" s="104">
        <v>5</v>
      </c>
      <c r="P179" s="92" t="s">
        <v>1661</v>
      </c>
      <c r="Q179" s="92" t="s">
        <v>1555</v>
      </c>
      <c r="R179" s="92" t="s">
        <v>1662</v>
      </c>
      <c r="S179" s="92" t="s">
        <v>36</v>
      </c>
      <c r="T179" s="107" t="s">
        <v>1663</v>
      </c>
    </row>
    <row r="180" spans="1:20">
      <c r="A180" s="108">
        <v>113</v>
      </c>
      <c r="B180" s="109">
        <v>43299</v>
      </c>
      <c r="C180" s="92" t="s">
        <v>470</v>
      </c>
      <c r="D180" s="92" t="s">
        <v>79</v>
      </c>
      <c r="E180" s="92"/>
      <c r="F180" s="92" t="s">
        <v>66</v>
      </c>
      <c r="G180" s="92" t="s">
        <v>1743</v>
      </c>
      <c r="H180" s="106" t="s">
        <v>472</v>
      </c>
      <c r="I180" s="92" t="s">
        <v>473</v>
      </c>
      <c r="J180" s="92" t="s">
        <v>474</v>
      </c>
      <c r="K180" s="92" t="s">
        <v>475</v>
      </c>
      <c r="L180" s="92" t="s">
        <v>1744</v>
      </c>
      <c r="M180" s="108">
        <v>2018</v>
      </c>
      <c r="N180" s="108">
        <v>3</v>
      </c>
      <c r="O180" s="108">
        <v>2</v>
      </c>
      <c r="P180" s="92" t="s">
        <v>12</v>
      </c>
      <c r="Q180" s="92" t="s">
        <v>1664</v>
      </c>
      <c r="R180" s="92" t="s">
        <v>18</v>
      </c>
      <c r="S180" s="92" t="s">
        <v>27</v>
      </c>
      <c r="T180" s="92" t="s">
        <v>45</v>
      </c>
    </row>
    <row r="181" spans="1:20" ht="16">
      <c r="A181" s="104">
        <v>76</v>
      </c>
      <c r="B181" s="105">
        <v>43538</v>
      </c>
      <c r="C181" s="91" t="s">
        <v>1665</v>
      </c>
      <c r="D181" s="91" t="s">
        <v>86</v>
      </c>
      <c r="E181" s="91"/>
      <c r="F181" s="91" t="s">
        <v>66</v>
      </c>
      <c r="G181" s="91" t="s">
        <v>1745</v>
      </c>
      <c r="H181" s="106" t="s">
        <v>592</v>
      </c>
      <c r="I181" s="91" t="s">
        <v>593</v>
      </c>
      <c r="J181" s="91" t="s">
        <v>84</v>
      </c>
      <c r="K181" s="91" t="s">
        <v>85</v>
      </c>
      <c r="L181" s="91" t="s">
        <v>79</v>
      </c>
      <c r="M181" s="104">
        <v>2019</v>
      </c>
      <c r="N181" s="104">
        <v>2</v>
      </c>
      <c r="O181" s="104">
        <v>1</v>
      </c>
      <c r="P181" s="92" t="s">
        <v>12</v>
      </c>
      <c r="Q181" s="92" t="s">
        <v>47</v>
      </c>
      <c r="R181" s="92" t="s">
        <v>19</v>
      </c>
      <c r="S181" s="92" t="s">
        <v>1666</v>
      </c>
      <c r="T181" s="92" t="s">
        <v>45</v>
      </c>
    </row>
    <row r="182" spans="1:20" ht="16">
      <c r="A182" s="104">
        <v>39</v>
      </c>
      <c r="B182" s="105">
        <v>42859</v>
      </c>
      <c r="C182" s="91" t="s">
        <v>326</v>
      </c>
      <c r="D182" s="91" t="s">
        <v>86</v>
      </c>
      <c r="E182" s="91"/>
      <c r="F182" s="91" t="s">
        <v>66</v>
      </c>
      <c r="G182" s="91" t="s">
        <v>1746</v>
      </c>
      <c r="H182" s="106" t="s">
        <v>328</v>
      </c>
      <c r="I182" s="91" t="s">
        <v>329</v>
      </c>
      <c r="J182" s="91" t="s">
        <v>330</v>
      </c>
      <c r="K182" s="91" t="s">
        <v>318</v>
      </c>
      <c r="L182" s="91" t="s">
        <v>79</v>
      </c>
      <c r="M182" s="104">
        <v>2017</v>
      </c>
      <c r="N182" s="104">
        <v>3</v>
      </c>
      <c r="O182" s="104">
        <v>2</v>
      </c>
      <c r="P182" s="92" t="s">
        <v>12</v>
      </c>
      <c r="Q182" s="92" t="s">
        <v>1525</v>
      </c>
      <c r="R182" s="92" t="s">
        <v>22</v>
      </c>
      <c r="S182" s="92" t="s">
        <v>27</v>
      </c>
      <c r="T182" s="92" t="s">
        <v>45</v>
      </c>
    </row>
    <row r="183" spans="1:20" ht="16">
      <c r="A183" s="104">
        <v>10</v>
      </c>
      <c r="B183" s="105">
        <v>41365</v>
      </c>
      <c r="C183" s="91" t="s">
        <v>142</v>
      </c>
      <c r="D183" s="91" t="s">
        <v>72</v>
      </c>
      <c r="E183" s="91" t="s">
        <v>292</v>
      </c>
      <c r="F183" s="91" t="s">
        <v>66</v>
      </c>
      <c r="G183" s="91" t="s">
        <v>143</v>
      </c>
      <c r="H183" s="106" t="s">
        <v>144</v>
      </c>
      <c r="I183" s="91" t="s">
        <v>69</v>
      </c>
      <c r="J183" s="91" t="s">
        <v>145</v>
      </c>
      <c r="K183" s="91" t="s">
        <v>1747</v>
      </c>
      <c r="L183" s="91" t="s">
        <v>147</v>
      </c>
      <c r="M183" s="104">
        <v>2013</v>
      </c>
      <c r="N183" s="104">
        <v>3</v>
      </c>
      <c r="O183" s="104">
        <v>3</v>
      </c>
      <c r="P183" s="92" t="s">
        <v>12</v>
      </c>
      <c r="Q183" s="92" t="s">
        <v>1525</v>
      </c>
      <c r="R183" s="92" t="s">
        <v>24</v>
      </c>
      <c r="S183" s="92" t="s">
        <v>1606</v>
      </c>
      <c r="T183" s="92" t="s">
        <v>45</v>
      </c>
    </row>
    <row r="184" spans="1:20" ht="16">
      <c r="A184" s="104">
        <v>98</v>
      </c>
      <c r="B184" s="105">
        <v>43880</v>
      </c>
      <c r="C184" s="91" t="s">
        <v>1748</v>
      </c>
      <c r="D184" s="91" t="s">
        <v>45</v>
      </c>
      <c r="E184" s="91"/>
      <c r="F184" s="91" t="s">
        <v>112</v>
      </c>
      <c r="G184" s="91" t="s">
        <v>761</v>
      </c>
      <c r="H184" s="106" t="s">
        <v>762</v>
      </c>
      <c r="I184" s="91" t="s">
        <v>760</v>
      </c>
      <c r="J184" s="91" t="s">
        <v>763</v>
      </c>
      <c r="K184" s="91" t="s">
        <v>764</v>
      </c>
      <c r="L184" s="91" t="s">
        <v>45</v>
      </c>
      <c r="M184" s="104">
        <v>2020</v>
      </c>
      <c r="N184" s="104">
        <v>3</v>
      </c>
      <c r="O184" s="104">
        <v>4</v>
      </c>
      <c r="P184" s="92" t="s">
        <v>1621</v>
      </c>
      <c r="Q184" s="92" t="s">
        <v>1618</v>
      </c>
      <c r="R184" s="92" t="s">
        <v>23</v>
      </c>
      <c r="S184" s="92" t="s">
        <v>36</v>
      </c>
      <c r="T184" s="107" t="s">
        <v>1667</v>
      </c>
    </row>
    <row r="185" spans="1:20" ht="16">
      <c r="A185" s="104">
        <v>102</v>
      </c>
      <c r="B185" s="105">
        <v>43332</v>
      </c>
      <c r="C185" s="91" t="s">
        <v>491</v>
      </c>
      <c r="D185" s="91" t="s">
        <v>72</v>
      </c>
      <c r="E185" s="91" t="s">
        <v>292</v>
      </c>
      <c r="F185" s="91" t="s">
        <v>66</v>
      </c>
      <c r="G185" s="91" t="s">
        <v>492</v>
      </c>
      <c r="H185" s="91" t="s">
        <v>493</v>
      </c>
      <c r="I185" s="91" t="s">
        <v>83</v>
      </c>
      <c r="J185" s="91" t="s">
        <v>313</v>
      </c>
      <c r="K185" s="91" t="s">
        <v>494</v>
      </c>
      <c r="L185" s="91" t="s">
        <v>1668</v>
      </c>
      <c r="M185" s="104">
        <v>2018</v>
      </c>
      <c r="N185" s="104">
        <v>2</v>
      </c>
      <c r="O185" s="104">
        <v>1</v>
      </c>
      <c r="P185" s="92" t="s">
        <v>15</v>
      </c>
      <c r="Q185" s="92" t="s">
        <v>1525</v>
      </c>
      <c r="R185" s="92" t="s">
        <v>22</v>
      </c>
      <c r="S185" s="92" t="s">
        <v>28</v>
      </c>
      <c r="T185" s="92" t="s">
        <v>45</v>
      </c>
    </row>
    <row r="186" spans="1:20" ht="16">
      <c r="A186" s="104">
        <v>22</v>
      </c>
      <c r="B186" s="105">
        <v>42023</v>
      </c>
      <c r="C186" s="91" t="s">
        <v>208</v>
      </c>
      <c r="D186" s="91" t="s">
        <v>79</v>
      </c>
      <c r="E186" s="91"/>
      <c r="F186" s="91" t="s">
        <v>66</v>
      </c>
      <c r="G186" s="91" t="s">
        <v>1749</v>
      </c>
      <c r="H186" s="106" t="s">
        <v>210</v>
      </c>
      <c r="I186" s="91" t="s">
        <v>211</v>
      </c>
      <c r="J186" s="91" t="s">
        <v>212</v>
      </c>
      <c r="K186" s="91" t="s">
        <v>213</v>
      </c>
      <c r="L186" s="91" t="s">
        <v>79</v>
      </c>
      <c r="M186" s="104">
        <v>2015</v>
      </c>
      <c r="N186" s="104">
        <v>3</v>
      </c>
      <c r="O186" s="104">
        <v>2</v>
      </c>
      <c r="P186" s="92" t="s">
        <v>12</v>
      </c>
      <c r="Q186" s="92" t="s">
        <v>1608</v>
      </c>
      <c r="R186" s="92" t="s">
        <v>18</v>
      </c>
      <c r="S186" s="92" t="s">
        <v>1606</v>
      </c>
      <c r="T186" s="92" t="s">
        <v>45</v>
      </c>
    </row>
    <row r="187" spans="1:20" ht="16">
      <c r="A187" s="104">
        <v>32</v>
      </c>
      <c r="B187" s="105">
        <v>42559</v>
      </c>
      <c r="C187" s="91" t="s">
        <v>1750</v>
      </c>
      <c r="D187" s="91" t="s">
        <v>86</v>
      </c>
      <c r="E187" s="91"/>
      <c r="F187" s="91" t="s">
        <v>66</v>
      </c>
      <c r="G187" s="91" t="s">
        <v>300</v>
      </c>
      <c r="H187" s="106" t="s">
        <v>301</v>
      </c>
      <c r="I187" s="91" t="s">
        <v>302</v>
      </c>
      <c r="J187" s="91" t="s">
        <v>84</v>
      </c>
      <c r="K187" s="91" t="s">
        <v>85</v>
      </c>
      <c r="L187" s="91" t="s">
        <v>79</v>
      </c>
      <c r="M187" s="104">
        <v>2016</v>
      </c>
      <c r="N187" s="104">
        <v>2</v>
      </c>
      <c r="O187" s="104">
        <v>1</v>
      </c>
      <c r="P187" s="92" t="s">
        <v>12</v>
      </c>
      <c r="Q187" s="92" t="s">
        <v>1664</v>
      </c>
      <c r="R187" s="92" t="s">
        <v>22</v>
      </c>
      <c r="S187" s="92" t="s">
        <v>29</v>
      </c>
      <c r="T187" s="92" t="s">
        <v>45</v>
      </c>
    </row>
    <row r="188" spans="1:20" ht="16">
      <c r="A188" s="104">
        <v>99</v>
      </c>
      <c r="B188" s="105">
        <v>43839</v>
      </c>
      <c r="C188" s="91" t="s">
        <v>733</v>
      </c>
      <c r="D188" s="91" t="s">
        <v>86</v>
      </c>
      <c r="E188" s="91"/>
      <c r="F188" s="91" t="s">
        <v>66</v>
      </c>
      <c r="G188" s="91" t="s">
        <v>1751</v>
      </c>
      <c r="H188" s="106" t="s">
        <v>735</v>
      </c>
      <c r="I188" s="91" t="s">
        <v>736</v>
      </c>
      <c r="J188" s="91" t="s">
        <v>737</v>
      </c>
      <c r="K188" s="91" t="s">
        <v>738</v>
      </c>
      <c r="L188" s="91" t="s">
        <v>104</v>
      </c>
      <c r="M188" s="104">
        <v>2020</v>
      </c>
      <c r="N188" s="104">
        <v>1</v>
      </c>
      <c r="O188" s="104">
        <v>3</v>
      </c>
      <c r="P188" s="92" t="s">
        <v>10</v>
      </c>
      <c r="Q188" s="92" t="s">
        <v>1669</v>
      </c>
      <c r="R188" s="92" t="s">
        <v>1752</v>
      </c>
      <c r="S188" s="92" t="s">
        <v>36</v>
      </c>
      <c r="T188" s="92" t="s">
        <v>45</v>
      </c>
    </row>
    <row r="189" spans="1:20" ht="16">
      <c r="A189" s="104">
        <v>103</v>
      </c>
      <c r="B189" s="105">
        <v>43998</v>
      </c>
      <c r="C189" s="91" t="s">
        <v>797</v>
      </c>
      <c r="D189" s="91" t="s">
        <v>45</v>
      </c>
      <c r="E189" s="91"/>
      <c r="F189" s="91" t="s">
        <v>112</v>
      </c>
      <c r="G189" s="91" t="s">
        <v>1753</v>
      </c>
      <c r="H189" s="106" t="s">
        <v>799</v>
      </c>
      <c r="I189" s="91" t="s">
        <v>800</v>
      </c>
      <c r="J189" s="91" t="s">
        <v>801</v>
      </c>
      <c r="K189" s="91" t="s">
        <v>802</v>
      </c>
      <c r="L189" s="91" t="s">
        <v>45</v>
      </c>
      <c r="M189" s="104">
        <v>2020</v>
      </c>
      <c r="N189" s="104">
        <v>3</v>
      </c>
      <c r="O189" s="104">
        <v>4</v>
      </c>
      <c r="P189" s="92" t="s">
        <v>1617</v>
      </c>
      <c r="Q189" s="92" t="s">
        <v>1608</v>
      </c>
      <c r="R189" s="92" t="s">
        <v>24</v>
      </c>
      <c r="S189" s="92" t="s">
        <v>36</v>
      </c>
      <c r="T189" s="107" t="s">
        <v>42</v>
      </c>
    </row>
    <row r="190" spans="1:20" ht="16">
      <c r="A190" s="104">
        <v>56</v>
      </c>
      <c r="B190" s="105">
        <v>43313</v>
      </c>
      <c r="C190" s="91" t="s">
        <v>476</v>
      </c>
      <c r="D190" s="91" t="s">
        <v>79</v>
      </c>
      <c r="E190" s="91"/>
      <c r="F190" s="91" t="s">
        <v>66</v>
      </c>
      <c r="G190" s="91" t="s">
        <v>1754</v>
      </c>
      <c r="H190" s="91" t="s">
        <v>478</v>
      </c>
      <c r="I190" s="91" t="s">
        <v>479</v>
      </c>
      <c r="J190" s="91" t="s">
        <v>480</v>
      </c>
      <c r="K190" s="91" t="s">
        <v>425</v>
      </c>
      <c r="L190" s="91" t="s">
        <v>79</v>
      </c>
      <c r="M190" s="104">
        <v>2018</v>
      </c>
      <c r="N190" s="104">
        <v>3</v>
      </c>
      <c r="O190" s="104">
        <v>2</v>
      </c>
      <c r="P190" s="92" t="s">
        <v>14</v>
      </c>
      <c r="Q190" s="92" t="s">
        <v>1670</v>
      </c>
      <c r="R190" s="92" t="s">
        <v>21</v>
      </c>
      <c r="S190" s="92" t="s">
        <v>1547</v>
      </c>
      <c r="T190" s="92" t="s">
        <v>45</v>
      </c>
    </row>
    <row r="191" spans="1:20" ht="16">
      <c r="A191" s="104">
        <v>100</v>
      </c>
      <c r="B191" s="105">
        <v>43877</v>
      </c>
      <c r="C191" s="91" t="s">
        <v>755</v>
      </c>
      <c r="D191" s="91" t="s">
        <v>86</v>
      </c>
      <c r="E191" s="91"/>
      <c r="F191" s="91" t="s">
        <v>66</v>
      </c>
      <c r="G191" s="91" t="s">
        <v>756</v>
      </c>
      <c r="H191" s="106" t="s">
        <v>757</v>
      </c>
      <c r="I191" s="91" t="s">
        <v>758</v>
      </c>
      <c r="J191" s="91" t="s">
        <v>480</v>
      </c>
      <c r="K191" s="91" t="s">
        <v>759</v>
      </c>
      <c r="L191" s="91" t="s">
        <v>79</v>
      </c>
      <c r="M191" s="104">
        <v>2020</v>
      </c>
      <c r="N191" s="104">
        <v>2</v>
      </c>
      <c r="O191" s="104">
        <v>1</v>
      </c>
      <c r="P191" s="92" t="s">
        <v>1611</v>
      </c>
      <c r="Q191" s="92" t="s">
        <v>53</v>
      </c>
      <c r="R191" s="92" t="s">
        <v>22</v>
      </c>
      <c r="S191" s="92" t="s">
        <v>1573</v>
      </c>
      <c r="T191" s="92" t="s">
        <v>45</v>
      </c>
    </row>
    <row r="192" spans="1:20" ht="16">
      <c r="A192" s="104">
        <v>91</v>
      </c>
      <c r="B192" s="105">
        <v>43790</v>
      </c>
      <c r="C192" s="91" t="s">
        <v>1671</v>
      </c>
      <c r="D192" s="91" t="s">
        <v>72</v>
      </c>
      <c r="E192" s="91" t="s">
        <v>771</v>
      </c>
      <c r="F192" s="91" t="s">
        <v>66</v>
      </c>
      <c r="G192" s="91" t="s">
        <v>1755</v>
      </c>
      <c r="H192" s="106" t="s">
        <v>709</v>
      </c>
      <c r="I192" s="91" t="s">
        <v>83</v>
      </c>
      <c r="J192" s="91" t="s">
        <v>313</v>
      </c>
      <c r="K192" s="91" t="s">
        <v>85</v>
      </c>
      <c r="L192" s="91" t="s">
        <v>710</v>
      </c>
      <c r="M192" s="104">
        <v>2019</v>
      </c>
      <c r="N192" s="104">
        <v>2</v>
      </c>
      <c r="O192" s="104">
        <v>1</v>
      </c>
      <c r="P192" s="92" t="s">
        <v>12</v>
      </c>
      <c r="Q192" s="92" t="s">
        <v>51</v>
      </c>
      <c r="R192" s="92" t="s">
        <v>1642</v>
      </c>
      <c r="S192" s="92" t="s">
        <v>1673</v>
      </c>
      <c r="T192" s="92" t="s">
        <v>45</v>
      </c>
    </row>
    <row r="193" spans="1:20" ht="16">
      <c r="A193" s="104">
        <v>55</v>
      </c>
      <c r="B193" s="105">
        <v>43111</v>
      </c>
      <c r="C193" s="91" t="s">
        <v>393</v>
      </c>
      <c r="D193" s="91" t="s">
        <v>45</v>
      </c>
      <c r="E193" s="91"/>
      <c r="F193" s="91" t="s">
        <v>112</v>
      </c>
      <c r="G193" s="91" t="s">
        <v>394</v>
      </c>
      <c r="H193" s="106" t="s">
        <v>395</v>
      </c>
      <c r="I193" s="91" t="s">
        <v>396</v>
      </c>
      <c r="J193" s="91" t="s">
        <v>45</v>
      </c>
      <c r="K193" s="91" t="s">
        <v>244</v>
      </c>
      <c r="L193" s="91" t="s">
        <v>45</v>
      </c>
      <c r="M193" s="104">
        <v>2018</v>
      </c>
      <c r="N193" s="104">
        <v>2</v>
      </c>
      <c r="O193" s="104">
        <v>5</v>
      </c>
      <c r="P193" s="92" t="s">
        <v>12</v>
      </c>
      <c r="Q193" s="92" t="s">
        <v>1598</v>
      </c>
      <c r="R193" s="92" t="s">
        <v>23</v>
      </c>
      <c r="S193" s="92" t="s">
        <v>1674</v>
      </c>
      <c r="T193" s="107" t="s">
        <v>1675</v>
      </c>
    </row>
    <row r="194" spans="1:20" ht="16">
      <c r="A194" s="104">
        <v>93</v>
      </c>
      <c r="B194" s="105">
        <v>43535</v>
      </c>
      <c r="C194" s="91" t="s">
        <v>578</v>
      </c>
      <c r="D194" s="91" t="s">
        <v>72</v>
      </c>
      <c r="E194" s="91" t="s">
        <v>372</v>
      </c>
      <c r="F194" s="91" t="s">
        <v>66</v>
      </c>
      <c r="G194" s="91" t="s">
        <v>579</v>
      </c>
      <c r="H194" s="106" t="s">
        <v>580</v>
      </c>
      <c r="I194" s="91" t="s">
        <v>581</v>
      </c>
      <c r="J194" s="91" t="s">
        <v>582</v>
      </c>
      <c r="K194" s="91" t="s">
        <v>583</v>
      </c>
      <c r="L194" s="91" t="s">
        <v>584</v>
      </c>
      <c r="M194" s="104">
        <v>2019</v>
      </c>
      <c r="N194" s="104">
        <v>2</v>
      </c>
      <c r="O194" s="104">
        <v>2</v>
      </c>
      <c r="P194" s="92" t="s">
        <v>12</v>
      </c>
      <c r="Q194" s="92" t="s">
        <v>1525</v>
      </c>
      <c r="R194" s="92" t="s">
        <v>24</v>
      </c>
      <c r="S194" s="92" t="s">
        <v>27</v>
      </c>
      <c r="T194" s="92" t="s">
        <v>45</v>
      </c>
    </row>
    <row r="195" spans="1:20" ht="16">
      <c r="A195" s="104">
        <v>88</v>
      </c>
      <c r="B195" s="105">
        <v>43549</v>
      </c>
      <c r="C195" s="91" t="s">
        <v>594</v>
      </c>
      <c r="D195" s="91" t="s">
        <v>72</v>
      </c>
      <c r="E195" s="91" t="s">
        <v>372</v>
      </c>
      <c r="F195" s="91" t="s">
        <v>66</v>
      </c>
      <c r="G195" s="91" t="s">
        <v>595</v>
      </c>
      <c r="H195" s="106" t="s">
        <v>596</v>
      </c>
      <c r="I195" s="91" t="s">
        <v>597</v>
      </c>
      <c r="J195" s="91" t="s">
        <v>598</v>
      </c>
      <c r="K195" s="91" t="s">
        <v>599</v>
      </c>
      <c r="L195" s="91" t="s">
        <v>600</v>
      </c>
      <c r="M195" s="104">
        <v>2019</v>
      </c>
      <c r="N195" s="104">
        <v>3</v>
      </c>
      <c r="O195" s="104">
        <v>2</v>
      </c>
      <c r="P195" s="92" t="s">
        <v>10</v>
      </c>
      <c r="Q195" s="92" t="s">
        <v>1609</v>
      </c>
      <c r="R195" s="92" t="s">
        <v>18</v>
      </c>
      <c r="S195" s="92" t="s">
        <v>27</v>
      </c>
      <c r="T195" s="92" t="s">
        <v>45</v>
      </c>
    </row>
    <row r="196" spans="1:20" ht="16">
      <c r="A196" s="104">
        <v>45</v>
      </c>
      <c r="B196" s="105">
        <v>42960</v>
      </c>
      <c r="C196" s="91" t="s">
        <v>360</v>
      </c>
      <c r="D196" s="91" t="s">
        <v>72</v>
      </c>
      <c r="E196" s="91" t="s">
        <v>372</v>
      </c>
      <c r="F196" s="91" t="s">
        <v>66</v>
      </c>
      <c r="G196" s="91" t="s">
        <v>361</v>
      </c>
      <c r="H196" s="106" t="s">
        <v>362</v>
      </c>
      <c r="I196" s="91" t="s">
        <v>363</v>
      </c>
      <c r="J196" s="91" t="s">
        <v>122</v>
      </c>
      <c r="K196" s="91" t="s">
        <v>364</v>
      </c>
      <c r="L196" s="91" t="s">
        <v>365</v>
      </c>
      <c r="M196" s="104">
        <v>2017</v>
      </c>
      <c r="N196" s="104">
        <v>3</v>
      </c>
      <c r="O196" s="104">
        <v>2</v>
      </c>
      <c r="P196" s="92" t="s">
        <v>12</v>
      </c>
      <c r="Q196" s="92" t="s">
        <v>1525</v>
      </c>
      <c r="R196" s="92" t="s">
        <v>1676</v>
      </c>
      <c r="S196" s="92" t="s">
        <v>27</v>
      </c>
      <c r="T196" s="92" t="s">
        <v>45</v>
      </c>
    </row>
    <row r="197" spans="1:20" ht="16">
      <c r="A197" s="104">
        <v>80</v>
      </c>
      <c r="B197" s="105">
        <v>43537</v>
      </c>
      <c r="C197" s="91" t="s">
        <v>585</v>
      </c>
      <c r="D197" s="91" t="s">
        <v>86</v>
      </c>
      <c r="E197" s="91"/>
      <c r="F197" s="91" t="s">
        <v>66</v>
      </c>
      <c r="G197" s="91" t="s">
        <v>586</v>
      </c>
      <c r="H197" s="106" t="s">
        <v>587</v>
      </c>
      <c r="I197" s="91" t="s">
        <v>588</v>
      </c>
      <c r="J197" s="91" t="s">
        <v>313</v>
      </c>
      <c r="K197" s="91" t="s">
        <v>85</v>
      </c>
      <c r="L197" s="91" t="s">
        <v>79</v>
      </c>
      <c r="M197" s="104">
        <v>2019</v>
      </c>
      <c r="N197" s="104">
        <v>2</v>
      </c>
      <c r="O197" s="104">
        <v>1</v>
      </c>
      <c r="P197" s="92" t="s">
        <v>12</v>
      </c>
      <c r="Q197" s="92" t="s">
        <v>1570</v>
      </c>
      <c r="R197" s="92" t="s">
        <v>19</v>
      </c>
      <c r="S197" s="92" t="s">
        <v>1568</v>
      </c>
      <c r="T197" s="92" t="s">
        <v>45</v>
      </c>
    </row>
    <row r="198" spans="1:20" ht="16">
      <c r="A198" s="104">
        <v>11</v>
      </c>
      <c r="B198" s="105">
        <v>41456</v>
      </c>
      <c r="C198" s="91" t="s">
        <v>164</v>
      </c>
      <c r="D198" s="91" t="s">
        <v>72</v>
      </c>
      <c r="E198" s="91" t="s">
        <v>1677</v>
      </c>
      <c r="F198" s="91" t="s">
        <v>66</v>
      </c>
      <c r="G198" s="91" t="s">
        <v>165</v>
      </c>
      <c r="H198" s="106" t="s">
        <v>166</v>
      </c>
      <c r="I198" s="91" t="s">
        <v>167</v>
      </c>
      <c r="J198" s="91" t="s">
        <v>122</v>
      </c>
      <c r="K198" s="91" t="s">
        <v>168</v>
      </c>
      <c r="L198" s="91" t="s">
        <v>169</v>
      </c>
      <c r="M198" s="104">
        <v>2013</v>
      </c>
      <c r="N198" s="104">
        <v>3</v>
      </c>
      <c r="O198" s="104">
        <v>2</v>
      </c>
      <c r="P198" s="92" t="s">
        <v>12</v>
      </c>
      <c r="Q198" s="92" t="s">
        <v>1756</v>
      </c>
      <c r="R198" s="92" t="s">
        <v>24</v>
      </c>
      <c r="S198" s="92" t="s">
        <v>27</v>
      </c>
      <c r="T198" s="92" t="s">
        <v>45</v>
      </c>
    </row>
    <row r="199" spans="1:20" ht="16">
      <c r="A199" s="104">
        <v>5</v>
      </c>
      <c r="B199" s="105">
        <v>40695</v>
      </c>
      <c r="C199" s="91" t="s">
        <v>1679</v>
      </c>
      <c r="D199" s="91" t="s">
        <v>72</v>
      </c>
      <c r="E199" s="91" t="s">
        <v>372</v>
      </c>
      <c r="F199" s="91" t="s">
        <v>66</v>
      </c>
      <c r="G199" s="91" t="s">
        <v>99</v>
      </c>
      <c r="H199" s="106" t="s">
        <v>100</v>
      </c>
      <c r="I199" s="91" t="s">
        <v>101</v>
      </c>
      <c r="J199" s="91" t="s">
        <v>102</v>
      </c>
      <c r="K199" s="91" t="s">
        <v>103</v>
      </c>
      <c r="L199" s="91" t="s">
        <v>104</v>
      </c>
      <c r="M199" s="104">
        <v>2011</v>
      </c>
      <c r="N199" s="104">
        <v>3</v>
      </c>
      <c r="O199" s="104">
        <v>2</v>
      </c>
      <c r="P199" s="92" t="s">
        <v>12</v>
      </c>
      <c r="Q199" s="92" t="s">
        <v>1525</v>
      </c>
      <c r="R199" s="92" t="s">
        <v>18</v>
      </c>
      <c r="S199" s="92" t="s">
        <v>1606</v>
      </c>
      <c r="T199" s="92" t="s">
        <v>45</v>
      </c>
    </row>
    <row r="200" spans="1:20" ht="16">
      <c r="A200" s="104">
        <v>50</v>
      </c>
      <c r="B200" s="105">
        <v>42994</v>
      </c>
      <c r="C200" s="91" t="s">
        <v>377</v>
      </c>
      <c r="D200" s="91" t="s">
        <v>79</v>
      </c>
      <c r="E200" s="91"/>
      <c r="F200" s="91" t="s">
        <v>66</v>
      </c>
      <c r="G200" s="91" t="s">
        <v>1757</v>
      </c>
      <c r="H200" s="91" t="s">
        <v>379</v>
      </c>
      <c r="I200" s="91" t="s">
        <v>296</v>
      </c>
      <c r="J200" s="91" t="s">
        <v>380</v>
      </c>
      <c r="K200" s="91" t="s">
        <v>290</v>
      </c>
      <c r="L200" s="91" t="s">
        <v>79</v>
      </c>
      <c r="M200" s="104">
        <v>2017</v>
      </c>
      <c r="N200" s="104">
        <v>2</v>
      </c>
      <c r="O200" s="104">
        <v>1</v>
      </c>
      <c r="P200" s="92" t="s">
        <v>1611</v>
      </c>
      <c r="Q200" s="92" t="s">
        <v>47</v>
      </c>
      <c r="R200" s="92" t="s">
        <v>22</v>
      </c>
      <c r="S200" s="92" t="s">
        <v>1573</v>
      </c>
      <c r="T200" s="92" t="s">
        <v>45</v>
      </c>
    </row>
    <row r="201" spans="1:20" ht="16">
      <c r="A201" s="104">
        <v>84</v>
      </c>
      <c r="B201" s="105">
        <v>43531</v>
      </c>
      <c r="C201" s="91" t="s">
        <v>1680</v>
      </c>
      <c r="D201" s="91" t="s">
        <v>86</v>
      </c>
      <c r="E201" s="91"/>
      <c r="F201" s="91" t="s">
        <v>66</v>
      </c>
      <c r="G201" s="91" t="s">
        <v>568</v>
      </c>
      <c r="H201" s="106" t="s">
        <v>569</v>
      </c>
      <c r="I201" s="91" t="s">
        <v>570</v>
      </c>
      <c r="J201" s="91" t="s">
        <v>418</v>
      </c>
      <c r="K201" s="91" t="s">
        <v>571</v>
      </c>
      <c r="L201" s="91" t="s">
        <v>79</v>
      </c>
      <c r="M201" s="104">
        <v>2019</v>
      </c>
      <c r="N201" s="104">
        <v>2</v>
      </c>
      <c r="O201" s="104">
        <v>1</v>
      </c>
      <c r="P201" s="92" t="s">
        <v>1611</v>
      </c>
      <c r="Q201" s="92" t="s">
        <v>1695</v>
      </c>
      <c r="R201" s="92" t="s">
        <v>22</v>
      </c>
      <c r="S201" s="92" t="s">
        <v>30</v>
      </c>
      <c r="T201" s="92" t="s">
        <v>45</v>
      </c>
    </row>
    <row r="202" spans="1:20" ht="16">
      <c r="A202" s="104">
        <v>36</v>
      </c>
      <c r="B202" s="105">
        <v>42395</v>
      </c>
      <c r="C202" s="91" t="s">
        <v>268</v>
      </c>
      <c r="D202" s="91" t="s">
        <v>45</v>
      </c>
      <c r="E202" s="91"/>
      <c r="F202" s="91" t="s">
        <v>112</v>
      </c>
      <c r="G202" s="91" t="s">
        <v>269</v>
      </c>
      <c r="H202" s="106" t="s">
        <v>270</v>
      </c>
      <c r="I202" s="91" t="s">
        <v>271</v>
      </c>
      <c r="J202" s="91" t="s">
        <v>271</v>
      </c>
      <c r="K202" s="91" t="s">
        <v>272</v>
      </c>
      <c r="L202" s="91" t="s">
        <v>45</v>
      </c>
      <c r="M202" s="104">
        <v>2016</v>
      </c>
      <c r="N202" s="104">
        <v>2</v>
      </c>
      <c r="O202" s="104">
        <v>5</v>
      </c>
      <c r="P202" s="92" t="s">
        <v>10</v>
      </c>
      <c r="Q202" s="92" t="s">
        <v>1681</v>
      </c>
      <c r="R202" s="92" t="s">
        <v>24</v>
      </c>
      <c r="S202" s="92" t="s">
        <v>1682</v>
      </c>
      <c r="T202" s="107" t="s">
        <v>1635</v>
      </c>
    </row>
    <row r="203" spans="1:20" ht="16">
      <c r="A203" s="104">
        <v>86</v>
      </c>
      <c r="B203" s="105">
        <v>43818</v>
      </c>
      <c r="C203" s="91" t="s">
        <v>722</v>
      </c>
      <c r="D203" s="91" t="s">
        <v>79</v>
      </c>
      <c r="E203" s="91"/>
      <c r="F203" s="91" t="s">
        <v>66</v>
      </c>
      <c r="G203" s="91" t="s">
        <v>723</v>
      </c>
      <c r="H203" s="106" t="s">
        <v>724</v>
      </c>
      <c r="I203" s="91" t="s">
        <v>83</v>
      </c>
      <c r="J203" s="91" t="s">
        <v>313</v>
      </c>
      <c r="K203" s="91" t="s">
        <v>85</v>
      </c>
      <c r="L203" s="91" t="s">
        <v>79</v>
      </c>
      <c r="M203" s="104">
        <v>2019</v>
      </c>
      <c r="N203" s="104">
        <v>2</v>
      </c>
      <c r="O203" s="104">
        <v>1</v>
      </c>
      <c r="P203" s="92" t="s">
        <v>15</v>
      </c>
      <c r="Q203" s="92" t="s">
        <v>52</v>
      </c>
      <c r="R203" s="92" t="s">
        <v>22</v>
      </c>
      <c r="S203" s="92" t="s">
        <v>28</v>
      </c>
      <c r="T203" s="92" t="s">
        <v>45</v>
      </c>
    </row>
    <row r="204" spans="1:20" ht="16">
      <c r="A204" s="104">
        <v>18</v>
      </c>
      <c r="B204" s="105">
        <v>41695</v>
      </c>
      <c r="C204" s="91" t="s">
        <v>1683</v>
      </c>
      <c r="D204" s="91" t="s">
        <v>45</v>
      </c>
      <c r="E204" s="91"/>
      <c r="F204" s="91" t="s">
        <v>112</v>
      </c>
      <c r="G204" s="91" t="s">
        <v>1758</v>
      </c>
      <c r="H204" s="91" t="s">
        <v>188</v>
      </c>
      <c r="I204" s="91" t="s">
        <v>189</v>
      </c>
      <c r="J204" s="91" t="s">
        <v>190</v>
      </c>
      <c r="K204" s="91" t="s">
        <v>191</v>
      </c>
      <c r="L204" s="91" t="s">
        <v>45</v>
      </c>
      <c r="M204" s="104">
        <v>2014</v>
      </c>
      <c r="N204" s="104">
        <v>3</v>
      </c>
      <c r="O204" s="104">
        <v>3</v>
      </c>
      <c r="P204" s="92" t="s">
        <v>10</v>
      </c>
      <c r="Q204" s="92" t="s">
        <v>47</v>
      </c>
      <c r="R204" s="92" t="s">
        <v>24</v>
      </c>
      <c r="S204" s="92" t="s">
        <v>37</v>
      </c>
      <c r="T204" s="107" t="s">
        <v>1632</v>
      </c>
    </row>
    <row r="205" spans="1:20" ht="16">
      <c r="A205" s="104">
        <v>74</v>
      </c>
      <c r="B205" s="105">
        <v>43649</v>
      </c>
      <c r="C205" s="91" t="s">
        <v>645</v>
      </c>
      <c r="D205" s="91" t="s">
        <v>79</v>
      </c>
      <c r="E205" s="91"/>
      <c r="F205" s="91" t="s">
        <v>66</v>
      </c>
      <c r="G205" s="91" t="s">
        <v>646</v>
      </c>
      <c r="H205" s="106" t="s">
        <v>647</v>
      </c>
      <c r="I205" s="91" t="s">
        <v>648</v>
      </c>
      <c r="J205" s="91" t="s">
        <v>480</v>
      </c>
      <c r="K205" s="91" t="s">
        <v>290</v>
      </c>
      <c r="L205" s="91" t="s">
        <v>79</v>
      </c>
      <c r="M205" s="104">
        <v>2019</v>
      </c>
      <c r="N205" s="104">
        <v>3</v>
      </c>
      <c r="O205" s="104">
        <v>1</v>
      </c>
      <c r="P205" s="92" t="s">
        <v>14</v>
      </c>
      <c r="Q205" s="92" t="s">
        <v>51</v>
      </c>
      <c r="R205" s="92" t="s">
        <v>21</v>
      </c>
      <c r="S205" s="92" t="s">
        <v>1547</v>
      </c>
      <c r="T205" s="92" t="s">
        <v>45</v>
      </c>
    </row>
    <row r="206" spans="1:20" ht="16">
      <c r="A206" s="104">
        <v>7</v>
      </c>
      <c r="B206" s="105">
        <v>40544</v>
      </c>
      <c r="C206" s="91" t="s">
        <v>65</v>
      </c>
      <c r="D206" s="91" t="s">
        <v>72</v>
      </c>
      <c r="E206" s="91" t="s">
        <v>292</v>
      </c>
      <c r="F206" s="91" t="s">
        <v>66</v>
      </c>
      <c r="G206" s="91" t="s">
        <v>67</v>
      </c>
      <c r="H206" s="106" t="s">
        <v>68</v>
      </c>
      <c r="I206" s="91" t="s">
        <v>69</v>
      </c>
      <c r="J206" s="91" t="s">
        <v>69</v>
      </c>
      <c r="K206" s="91" t="s">
        <v>70</v>
      </c>
      <c r="L206" s="91" t="s">
        <v>71</v>
      </c>
      <c r="M206" s="104">
        <v>2011</v>
      </c>
      <c r="N206" s="104">
        <v>4</v>
      </c>
      <c r="O206" s="104">
        <v>5</v>
      </c>
      <c r="P206" s="92" t="s">
        <v>1597</v>
      </c>
      <c r="Q206" s="92" t="s">
        <v>1555</v>
      </c>
      <c r="R206" s="92" t="s">
        <v>18</v>
      </c>
      <c r="S206" s="92" t="s">
        <v>1684</v>
      </c>
      <c r="T206" s="92" t="s">
        <v>45</v>
      </c>
    </row>
    <row r="207" spans="1:20" ht="16">
      <c r="A207" s="104">
        <v>42</v>
      </c>
      <c r="B207" s="105">
        <v>42878</v>
      </c>
      <c r="C207" s="91" t="s">
        <v>336</v>
      </c>
      <c r="D207" s="91" t="s">
        <v>86</v>
      </c>
      <c r="E207" s="91"/>
      <c r="F207" s="91" t="s">
        <v>66</v>
      </c>
      <c r="G207" s="91" t="s">
        <v>1759</v>
      </c>
      <c r="H207" s="106" t="s">
        <v>338</v>
      </c>
      <c r="I207" s="91" t="s">
        <v>339</v>
      </c>
      <c r="J207" s="91" t="s">
        <v>340</v>
      </c>
      <c r="K207" s="91" t="s">
        <v>341</v>
      </c>
      <c r="L207" s="91" t="s">
        <v>79</v>
      </c>
      <c r="M207" s="104">
        <v>2017</v>
      </c>
      <c r="N207" s="104">
        <v>3</v>
      </c>
      <c r="O207" s="104">
        <v>1</v>
      </c>
      <c r="P207" s="92" t="s">
        <v>12</v>
      </c>
      <c r="Q207" s="92" t="s">
        <v>1525</v>
      </c>
      <c r="R207" s="92" t="s">
        <v>22</v>
      </c>
      <c r="S207" s="92" t="s">
        <v>29</v>
      </c>
      <c r="T207" s="92" t="s">
        <v>45</v>
      </c>
    </row>
    <row r="208" spans="1:20" ht="16">
      <c r="A208" s="104">
        <v>31</v>
      </c>
      <c r="B208" s="105">
        <v>42055</v>
      </c>
      <c r="C208" s="91" t="s">
        <v>218</v>
      </c>
      <c r="D208" s="91" t="s">
        <v>45</v>
      </c>
      <c r="E208" s="91"/>
      <c r="F208" s="91" t="s">
        <v>112</v>
      </c>
      <c r="G208" s="91" t="s">
        <v>1760</v>
      </c>
      <c r="H208" s="106" t="s">
        <v>220</v>
      </c>
      <c r="I208" s="91" t="s">
        <v>218</v>
      </c>
      <c r="J208" s="91" t="s">
        <v>221</v>
      </c>
      <c r="K208" s="91" t="s">
        <v>222</v>
      </c>
      <c r="L208" s="91" t="s">
        <v>45</v>
      </c>
      <c r="M208" s="104">
        <v>2015</v>
      </c>
      <c r="N208" s="104">
        <v>3</v>
      </c>
      <c r="O208" s="104">
        <v>1</v>
      </c>
      <c r="P208" s="92" t="s">
        <v>12</v>
      </c>
      <c r="Q208" s="92" t="s">
        <v>47</v>
      </c>
      <c r="R208" s="92" t="s">
        <v>24</v>
      </c>
      <c r="S208" s="92" t="s">
        <v>36</v>
      </c>
      <c r="T208" s="92" t="s">
        <v>39</v>
      </c>
    </row>
    <row r="209" spans="1:20" ht="16">
      <c r="A209" s="104">
        <v>68</v>
      </c>
      <c r="B209" s="105">
        <v>43350</v>
      </c>
      <c r="C209" s="91" t="s">
        <v>1686</v>
      </c>
      <c r="D209" s="91" t="s">
        <v>45</v>
      </c>
      <c r="E209" s="91"/>
      <c r="F209" s="91" t="s">
        <v>112</v>
      </c>
      <c r="G209" s="91" t="s">
        <v>510</v>
      </c>
      <c r="H209" s="106" t="s">
        <v>511</v>
      </c>
      <c r="I209" s="91" t="s">
        <v>512</v>
      </c>
      <c r="J209" s="91" t="s">
        <v>513</v>
      </c>
      <c r="K209" s="91" t="s">
        <v>514</v>
      </c>
      <c r="L209" s="91" t="s">
        <v>45</v>
      </c>
      <c r="M209" s="104">
        <v>2018</v>
      </c>
      <c r="N209" s="104">
        <v>1</v>
      </c>
      <c r="O209" s="104">
        <v>4</v>
      </c>
      <c r="P209" s="92" t="s">
        <v>13</v>
      </c>
      <c r="Q209" s="92" t="s">
        <v>56</v>
      </c>
      <c r="R209" s="92" t="s">
        <v>23</v>
      </c>
      <c r="S209" s="92" t="s">
        <v>36</v>
      </c>
      <c r="T209" s="107" t="s">
        <v>1649</v>
      </c>
    </row>
    <row r="210" spans="1:20">
      <c r="A210" s="108">
        <v>111</v>
      </c>
      <c r="B210" s="109">
        <v>43876</v>
      </c>
      <c r="C210" s="92" t="s">
        <v>1761</v>
      </c>
      <c r="D210" s="92" t="s">
        <v>45</v>
      </c>
      <c r="E210" s="92"/>
      <c r="F210" s="92" t="s">
        <v>112</v>
      </c>
      <c r="G210" s="92" t="s">
        <v>1687</v>
      </c>
      <c r="H210" s="106" t="s">
        <v>751</v>
      </c>
      <c r="I210" s="92" t="s">
        <v>752</v>
      </c>
      <c r="J210" s="92" t="s">
        <v>753</v>
      </c>
      <c r="K210" s="92" t="s">
        <v>754</v>
      </c>
      <c r="L210" s="92" t="s">
        <v>45</v>
      </c>
      <c r="M210" s="108">
        <v>2020</v>
      </c>
      <c r="N210" s="108">
        <v>0</v>
      </c>
      <c r="O210" s="108">
        <v>4</v>
      </c>
      <c r="P210" s="92" t="s">
        <v>12</v>
      </c>
      <c r="Q210" s="92" t="s">
        <v>48</v>
      </c>
      <c r="R210" s="92" t="s">
        <v>22</v>
      </c>
      <c r="S210" s="92" t="s">
        <v>35</v>
      </c>
      <c r="T210" s="92" t="s">
        <v>45</v>
      </c>
    </row>
    <row r="211" spans="1:20" ht="16">
      <c r="A211" s="104">
        <v>26</v>
      </c>
      <c r="B211" s="105">
        <v>42262</v>
      </c>
      <c r="C211" s="91" t="s">
        <v>234</v>
      </c>
      <c r="D211" s="91" t="s">
        <v>79</v>
      </c>
      <c r="E211" s="91"/>
      <c r="F211" s="91" t="s">
        <v>66</v>
      </c>
      <c r="G211" s="91" t="s">
        <v>1689</v>
      </c>
      <c r="H211" s="106" t="s">
        <v>236</v>
      </c>
      <c r="I211" s="91" t="s">
        <v>237</v>
      </c>
      <c r="J211" s="91" t="s">
        <v>238</v>
      </c>
      <c r="K211" s="91" t="s">
        <v>135</v>
      </c>
      <c r="L211" s="91" t="s">
        <v>79</v>
      </c>
      <c r="M211" s="104">
        <v>2015</v>
      </c>
      <c r="N211" s="104">
        <v>3</v>
      </c>
      <c r="O211" s="104">
        <v>4</v>
      </c>
      <c r="P211" s="92" t="s">
        <v>13</v>
      </c>
      <c r="Q211" s="92" t="s">
        <v>1549</v>
      </c>
      <c r="R211" s="92" t="s">
        <v>1690</v>
      </c>
      <c r="S211" s="92" t="s">
        <v>36</v>
      </c>
      <c r="T211" s="92" t="s">
        <v>45</v>
      </c>
    </row>
    <row r="212" spans="1:20" ht="16">
      <c r="A212" s="104">
        <v>20</v>
      </c>
      <c r="B212" s="105">
        <v>41675</v>
      </c>
      <c r="C212" s="91" t="s">
        <v>170</v>
      </c>
      <c r="D212" s="91" t="s">
        <v>79</v>
      </c>
      <c r="E212" s="91"/>
      <c r="F212" s="91" t="s">
        <v>66</v>
      </c>
      <c r="G212" s="91" t="s">
        <v>1762</v>
      </c>
      <c r="H212" s="106" t="s">
        <v>172</v>
      </c>
      <c r="I212" s="91" t="s">
        <v>173</v>
      </c>
      <c r="J212" s="91" t="s">
        <v>174</v>
      </c>
      <c r="K212" s="91" t="s">
        <v>175</v>
      </c>
      <c r="L212" s="91" t="s">
        <v>79</v>
      </c>
      <c r="M212" s="104">
        <v>2014</v>
      </c>
      <c r="N212" s="104">
        <v>1</v>
      </c>
      <c r="O212" s="104">
        <v>3</v>
      </c>
      <c r="P212" s="92" t="s">
        <v>12</v>
      </c>
      <c r="Q212" s="92" t="s">
        <v>47</v>
      </c>
      <c r="R212" s="92" t="s">
        <v>21</v>
      </c>
      <c r="S212" s="92" t="s">
        <v>36</v>
      </c>
      <c r="T212" s="92" t="s">
        <v>45</v>
      </c>
    </row>
    <row r="213" spans="1:20" ht="16">
      <c r="A213" s="104">
        <v>78</v>
      </c>
      <c r="B213" s="105">
        <v>43599</v>
      </c>
      <c r="C213" s="91" t="s">
        <v>630</v>
      </c>
      <c r="D213" s="91" t="s">
        <v>45</v>
      </c>
      <c r="E213" s="91"/>
      <c r="F213" s="91" t="s">
        <v>112</v>
      </c>
      <c r="G213" s="91" t="s">
        <v>1763</v>
      </c>
      <c r="H213" s="106" t="s">
        <v>632</v>
      </c>
      <c r="I213" s="91" t="s">
        <v>237</v>
      </c>
      <c r="J213" s="91" t="s">
        <v>238</v>
      </c>
      <c r="K213" s="91" t="s">
        <v>290</v>
      </c>
      <c r="L213" s="91" t="s">
        <v>45</v>
      </c>
      <c r="M213" s="104">
        <v>2019</v>
      </c>
      <c r="N213" s="104">
        <v>3</v>
      </c>
      <c r="O213" s="104">
        <v>4</v>
      </c>
      <c r="P213" s="92" t="s">
        <v>13</v>
      </c>
      <c r="Q213" s="92" t="s">
        <v>1549</v>
      </c>
      <c r="R213" s="92" t="s">
        <v>24</v>
      </c>
      <c r="S213" s="92" t="s">
        <v>36</v>
      </c>
      <c r="T213" s="107" t="s">
        <v>1635</v>
      </c>
    </row>
    <row r="214" spans="1:20" ht="16">
      <c r="A214" s="104">
        <v>62</v>
      </c>
      <c r="B214" s="105">
        <v>43291</v>
      </c>
      <c r="C214" s="91" t="s">
        <v>1764</v>
      </c>
      <c r="D214" s="91" t="s">
        <v>86</v>
      </c>
      <c r="E214" s="91"/>
      <c r="F214" s="91" t="s">
        <v>66</v>
      </c>
      <c r="G214" s="91" t="s">
        <v>464</v>
      </c>
      <c r="H214" s="106" t="s">
        <v>465</v>
      </c>
      <c r="I214" s="91" t="s">
        <v>466</v>
      </c>
      <c r="J214" s="91" t="s">
        <v>467</v>
      </c>
      <c r="K214" s="91" t="s">
        <v>468</v>
      </c>
      <c r="L214" s="91" t="s">
        <v>469</v>
      </c>
      <c r="M214" s="104">
        <v>2018</v>
      </c>
      <c r="N214" s="104">
        <v>3</v>
      </c>
      <c r="O214" s="104">
        <v>1</v>
      </c>
      <c r="P214" s="92" t="s">
        <v>12</v>
      </c>
      <c r="Q214" s="92" t="s">
        <v>47</v>
      </c>
      <c r="R214" s="92" t="s">
        <v>1765</v>
      </c>
      <c r="S214" s="92" t="s">
        <v>36</v>
      </c>
      <c r="T214" s="92" t="s">
        <v>45</v>
      </c>
    </row>
    <row r="215" spans="1:20" ht="16">
      <c r="A215" s="104">
        <v>85</v>
      </c>
      <c r="B215" s="105">
        <v>43610</v>
      </c>
      <c r="C215" s="91" t="s">
        <v>1691</v>
      </c>
      <c r="D215" s="91" t="s">
        <v>86</v>
      </c>
      <c r="E215" s="91"/>
      <c r="F215" s="91" t="s">
        <v>66</v>
      </c>
      <c r="G215" s="91" t="s">
        <v>1692</v>
      </c>
      <c r="H215" s="91" t="s">
        <v>635</v>
      </c>
      <c r="I215" s="91" t="s">
        <v>636</v>
      </c>
      <c r="J215" s="91" t="s">
        <v>637</v>
      </c>
      <c r="K215" s="91" t="s">
        <v>85</v>
      </c>
      <c r="L215" s="91" t="s">
        <v>638</v>
      </c>
      <c r="M215" s="104">
        <v>2019</v>
      </c>
      <c r="N215" s="104">
        <v>2</v>
      </c>
      <c r="O215" s="104">
        <v>4</v>
      </c>
      <c r="P215" s="92" t="s">
        <v>1617</v>
      </c>
      <c r="Q215" s="92" t="s">
        <v>1525</v>
      </c>
      <c r="R215" s="92" t="s">
        <v>24</v>
      </c>
      <c r="S215" s="92" t="s">
        <v>36</v>
      </c>
      <c r="T215" s="92" t="s">
        <v>45</v>
      </c>
    </row>
    <row r="216" spans="1:20" ht="16">
      <c r="A216" s="104">
        <v>60</v>
      </c>
      <c r="B216" s="105">
        <v>43118</v>
      </c>
      <c r="C216" s="91" t="s">
        <v>397</v>
      </c>
      <c r="D216" s="91" t="s">
        <v>72</v>
      </c>
      <c r="E216" s="91" t="s">
        <v>771</v>
      </c>
      <c r="F216" s="91" t="s">
        <v>66</v>
      </c>
      <c r="G216" s="91" t="s">
        <v>398</v>
      </c>
      <c r="H216" s="91" t="s">
        <v>399</v>
      </c>
      <c r="I216" s="91" t="s">
        <v>400</v>
      </c>
      <c r="J216" s="91" t="s">
        <v>401</v>
      </c>
      <c r="K216" s="91" t="s">
        <v>259</v>
      </c>
      <c r="L216" s="91" t="s">
        <v>79</v>
      </c>
      <c r="M216" s="104">
        <v>2018</v>
      </c>
      <c r="N216" s="104">
        <v>4</v>
      </c>
      <c r="O216" s="104">
        <v>5</v>
      </c>
      <c r="P216" s="92" t="s">
        <v>1693</v>
      </c>
      <c r="Q216" s="92" t="s">
        <v>1555</v>
      </c>
      <c r="R216" s="92" t="s">
        <v>24</v>
      </c>
      <c r="S216" s="92" t="s">
        <v>1694</v>
      </c>
      <c r="T216" s="92" t="s">
        <v>45</v>
      </c>
    </row>
    <row r="217" spans="1:20" ht="16">
      <c r="A217" s="104">
        <v>37</v>
      </c>
      <c r="B217" s="105">
        <v>42535</v>
      </c>
      <c r="C217" s="91" t="s">
        <v>293</v>
      </c>
      <c r="D217" s="91" t="s">
        <v>292</v>
      </c>
      <c r="E217" s="91"/>
      <c r="F217" s="91" t="s">
        <v>66</v>
      </c>
      <c r="G217" s="91" t="s">
        <v>1766</v>
      </c>
      <c r="H217" s="91" t="s">
        <v>295</v>
      </c>
      <c r="I217" s="91" t="s">
        <v>296</v>
      </c>
      <c r="J217" s="91" t="s">
        <v>1767</v>
      </c>
      <c r="K217" s="91" t="s">
        <v>290</v>
      </c>
      <c r="L217" s="91" t="s">
        <v>298</v>
      </c>
      <c r="M217" s="104">
        <v>2016</v>
      </c>
      <c r="N217" s="104">
        <v>2</v>
      </c>
      <c r="O217" s="104">
        <v>1</v>
      </c>
      <c r="P217" s="92" t="s">
        <v>1611</v>
      </c>
      <c r="Q217" s="92" t="s">
        <v>47</v>
      </c>
      <c r="R217" s="92" t="s">
        <v>22</v>
      </c>
      <c r="S217" s="92" t="s">
        <v>1573</v>
      </c>
      <c r="T217" s="92" t="s">
        <v>45</v>
      </c>
    </row>
    <row r="218" spans="1:20" ht="16">
      <c r="A218" s="104">
        <v>72</v>
      </c>
      <c r="B218" s="105">
        <v>43396</v>
      </c>
      <c r="C218" s="91" t="s">
        <v>525</v>
      </c>
      <c r="D218" s="91" t="s">
        <v>79</v>
      </c>
      <c r="E218" s="91"/>
      <c r="F218" s="91" t="s">
        <v>66</v>
      </c>
      <c r="G218" s="91" t="s">
        <v>1768</v>
      </c>
      <c r="H218" s="106" t="s">
        <v>527</v>
      </c>
      <c r="I218" s="91" t="s">
        <v>528</v>
      </c>
      <c r="J218" s="91" t="s">
        <v>525</v>
      </c>
      <c r="K218" s="91" t="s">
        <v>529</v>
      </c>
      <c r="L218" s="91" t="s">
        <v>79</v>
      </c>
      <c r="M218" s="104">
        <v>2018</v>
      </c>
      <c r="N218" s="104">
        <v>3</v>
      </c>
      <c r="O218" s="104">
        <v>2</v>
      </c>
      <c r="P218" s="92" t="s">
        <v>14</v>
      </c>
      <c r="Q218" s="92" t="s">
        <v>1695</v>
      </c>
      <c r="R218" s="92" t="s">
        <v>24</v>
      </c>
      <c r="S218" s="92" t="s">
        <v>1547</v>
      </c>
      <c r="T218" s="92" t="s">
        <v>45</v>
      </c>
    </row>
    <row r="219" spans="1:20" ht="16">
      <c r="A219" s="104">
        <v>61</v>
      </c>
      <c r="B219" s="105">
        <v>43191</v>
      </c>
      <c r="C219" s="91" t="s">
        <v>420</v>
      </c>
      <c r="D219" s="91" t="s">
        <v>79</v>
      </c>
      <c r="E219" s="91"/>
      <c r="F219" s="91" t="s">
        <v>66</v>
      </c>
      <c r="G219" s="91" t="s">
        <v>421</v>
      </c>
      <c r="H219" s="106" t="s">
        <v>422</v>
      </c>
      <c r="I219" s="91" t="s">
        <v>423</v>
      </c>
      <c r="J219" s="91" t="s">
        <v>424</v>
      </c>
      <c r="K219" s="91" t="s">
        <v>425</v>
      </c>
      <c r="L219" s="91" t="s">
        <v>79</v>
      </c>
      <c r="M219" s="104">
        <v>2018</v>
      </c>
      <c r="N219" s="104">
        <v>2</v>
      </c>
      <c r="O219" s="104">
        <v>2</v>
      </c>
      <c r="P219" s="92" t="s">
        <v>14</v>
      </c>
      <c r="Q219" s="92" t="s">
        <v>1608</v>
      </c>
      <c r="R219" s="92" t="s">
        <v>24</v>
      </c>
      <c r="S219" s="92" t="s">
        <v>1547</v>
      </c>
      <c r="T219" s="92" t="s">
        <v>45</v>
      </c>
    </row>
    <row r="220" spans="1:20" ht="16">
      <c r="A220" s="104">
        <v>19</v>
      </c>
      <c r="B220" s="105">
        <v>41996</v>
      </c>
      <c r="C220" s="91" t="s">
        <v>1696</v>
      </c>
      <c r="D220" s="91" t="s">
        <v>45</v>
      </c>
      <c r="E220" s="91"/>
      <c r="F220" s="91" t="s">
        <v>112</v>
      </c>
      <c r="G220" s="91" t="s">
        <v>205</v>
      </c>
      <c r="H220" s="106" t="s">
        <v>206</v>
      </c>
      <c r="I220" s="91" t="s">
        <v>207</v>
      </c>
      <c r="J220" s="91" t="s">
        <v>207</v>
      </c>
      <c r="K220" s="91" t="s">
        <v>135</v>
      </c>
      <c r="L220" s="91" t="s">
        <v>45</v>
      </c>
      <c r="M220" s="104">
        <v>2014</v>
      </c>
      <c r="N220" s="104">
        <v>3</v>
      </c>
      <c r="O220" s="104">
        <v>1</v>
      </c>
      <c r="P220" s="92" t="s">
        <v>12</v>
      </c>
      <c r="Q220" s="92" t="s">
        <v>56</v>
      </c>
      <c r="R220" s="92" t="s">
        <v>24</v>
      </c>
      <c r="S220" s="92" t="s">
        <v>36</v>
      </c>
      <c r="T220" s="92" t="s">
        <v>44</v>
      </c>
    </row>
    <row r="221" spans="1:20" ht="16">
      <c r="A221" s="104">
        <v>70</v>
      </c>
      <c r="B221" s="105">
        <v>43194</v>
      </c>
      <c r="C221" s="91" t="s">
        <v>1697</v>
      </c>
      <c r="D221" s="91" t="s">
        <v>45</v>
      </c>
      <c r="E221" s="91"/>
      <c r="F221" s="91" t="s">
        <v>112</v>
      </c>
      <c r="G221" s="91" t="s">
        <v>427</v>
      </c>
      <c r="H221" s="106" t="s">
        <v>428</v>
      </c>
      <c r="I221" s="91" t="s">
        <v>429</v>
      </c>
      <c r="J221" s="91" t="s">
        <v>77</v>
      </c>
      <c r="K221" s="91" t="s">
        <v>430</v>
      </c>
      <c r="L221" s="91" t="s">
        <v>45</v>
      </c>
      <c r="M221" s="104">
        <v>2018</v>
      </c>
      <c r="N221" s="104">
        <v>2</v>
      </c>
      <c r="O221" s="104">
        <v>3</v>
      </c>
      <c r="P221" s="92" t="s">
        <v>10</v>
      </c>
      <c r="Q221" s="92" t="s">
        <v>51</v>
      </c>
      <c r="R221" s="92" t="s">
        <v>24</v>
      </c>
      <c r="S221" s="92" t="s">
        <v>34</v>
      </c>
      <c r="T221" s="92" t="s">
        <v>44</v>
      </c>
    </row>
    <row r="222" spans="1:20" ht="16">
      <c r="A222" s="104">
        <v>108</v>
      </c>
      <c r="B222" s="105">
        <v>43915</v>
      </c>
      <c r="C222" s="91" t="s">
        <v>772</v>
      </c>
      <c r="D222" s="91" t="s">
        <v>86</v>
      </c>
      <c r="E222" s="91"/>
      <c r="F222" s="91" t="s">
        <v>66</v>
      </c>
      <c r="G222" s="91" t="s">
        <v>1698</v>
      </c>
      <c r="H222" s="106" t="s">
        <v>774</v>
      </c>
      <c r="I222" s="91" t="s">
        <v>775</v>
      </c>
      <c r="J222" s="91" t="s">
        <v>776</v>
      </c>
      <c r="K222" s="91" t="s">
        <v>777</v>
      </c>
      <c r="L222" s="91" t="s">
        <v>79</v>
      </c>
      <c r="M222" s="104">
        <v>2020</v>
      </c>
      <c r="N222" s="104">
        <v>3</v>
      </c>
      <c r="O222" s="104">
        <v>2</v>
      </c>
      <c r="P222" s="92" t="s">
        <v>11</v>
      </c>
      <c r="Q222" s="92" t="s">
        <v>1726</v>
      </c>
      <c r="R222" s="92" t="s">
        <v>21</v>
      </c>
      <c r="S222" s="92" t="s">
        <v>34</v>
      </c>
      <c r="T222" s="92" t="s">
        <v>45</v>
      </c>
    </row>
    <row r="223" spans="1:20" ht="16">
      <c r="A223" s="104">
        <v>29</v>
      </c>
      <c r="B223" s="105">
        <v>42248</v>
      </c>
      <c r="C223" s="91" t="s">
        <v>228</v>
      </c>
      <c r="D223" s="91" t="s">
        <v>79</v>
      </c>
      <c r="E223" s="91"/>
      <c r="F223" s="91" t="s">
        <v>66</v>
      </c>
      <c r="G223" s="91" t="s">
        <v>1769</v>
      </c>
      <c r="H223" s="91" t="s">
        <v>1770</v>
      </c>
      <c r="I223" s="91" t="s">
        <v>231</v>
      </c>
      <c r="J223" s="91" t="s">
        <v>232</v>
      </c>
      <c r="K223" s="91" t="s">
        <v>233</v>
      </c>
      <c r="L223" s="91" t="s">
        <v>79</v>
      </c>
      <c r="M223" s="104">
        <v>2015</v>
      </c>
      <c r="N223" s="104">
        <v>2</v>
      </c>
      <c r="O223" s="104">
        <v>1</v>
      </c>
      <c r="P223" s="92" t="s">
        <v>1699</v>
      </c>
      <c r="Q223" s="92" t="s">
        <v>1525</v>
      </c>
      <c r="R223" s="92" t="s">
        <v>1659</v>
      </c>
      <c r="S223" s="92" t="s">
        <v>1568</v>
      </c>
      <c r="T223" s="92" t="s">
        <v>45</v>
      </c>
    </row>
    <row r="224" spans="1:20" ht="16">
      <c r="A224" s="104">
        <v>27</v>
      </c>
      <c r="B224" s="105">
        <v>42046</v>
      </c>
      <c r="C224" s="91" t="s">
        <v>1771</v>
      </c>
      <c r="D224" s="91" t="s">
        <v>45</v>
      </c>
      <c r="E224" s="91"/>
      <c r="F224" s="91" t="s">
        <v>112</v>
      </c>
      <c r="G224" s="91" t="s">
        <v>1772</v>
      </c>
      <c r="H224" s="106" t="s">
        <v>216</v>
      </c>
      <c r="I224" s="91" t="s">
        <v>217</v>
      </c>
      <c r="J224" s="91" t="s">
        <v>45</v>
      </c>
      <c r="K224" s="91" t="s">
        <v>85</v>
      </c>
      <c r="L224" s="91" t="s">
        <v>45</v>
      </c>
      <c r="M224" s="104">
        <v>2015</v>
      </c>
      <c r="N224" s="104">
        <v>2</v>
      </c>
      <c r="O224" s="104">
        <v>1</v>
      </c>
      <c r="P224" s="92" t="s">
        <v>16</v>
      </c>
      <c r="Q224" s="92" t="s">
        <v>56</v>
      </c>
      <c r="R224" s="92" t="s">
        <v>24</v>
      </c>
      <c r="S224" s="92" t="s">
        <v>28</v>
      </c>
      <c r="T224" s="92" t="s">
        <v>44</v>
      </c>
    </row>
    <row r="225" spans="1:20" ht="16">
      <c r="A225" s="104">
        <v>75</v>
      </c>
      <c r="B225" s="105">
        <v>43781</v>
      </c>
      <c r="C225" s="91" t="s">
        <v>701</v>
      </c>
      <c r="D225" s="91" t="s">
        <v>45</v>
      </c>
      <c r="E225" s="91"/>
      <c r="F225" s="91" t="s">
        <v>112</v>
      </c>
      <c r="G225" s="91" t="s">
        <v>1773</v>
      </c>
      <c r="H225" s="106" t="s">
        <v>703</v>
      </c>
      <c r="I225" s="91" t="s">
        <v>704</v>
      </c>
      <c r="J225" s="91" t="s">
        <v>705</v>
      </c>
      <c r="K225" s="91" t="s">
        <v>706</v>
      </c>
      <c r="L225" s="91" t="s">
        <v>45</v>
      </c>
      <c r="M225" s="104">
        <v>2019</v>
      </c>
      <c r="N225" s="104">
        <v>1</v>
      </c>
      <c r="O225" s="104">
        <v>4</v>
      </c>
      <c r="P225" s="92" t="s">
        <v>1617</v>
      </c>
      <c r="Q225" s="92" t="s">
        <v>47</v>
      </c>
      <c r="R225" s="92" t="s">
        <v>24</v>
      </c>
      <c r="S225" s="92" t="s">
        <v>36</v>
      </c>
      <c r="T225" s="92" t="s">
        <v>39</v>
      </c>
    </row>
  </sheetData>
  <conditionalFormatting sqref="B2:T112">
    <cfRule type="expression" dxfId="1" priority="1">
      <formula xml:space="preserve"> U2 = "match"</formula>
    </cfRule>
    <cfRule type="expression" dxfId="0" priority="2">
      <formula xml:space="preserve"> U2 = "NO MATCH"</formula>
    </cfRule>
  </conditionalFormatting>
  <hyperlinks>
    <hyperlink ref="H2" r:id="rId1" xr:uid="{EFE95443-845A-4351-A16C-381969EBF757}"/>
    <hyperlink ref="H3" r:id="rId2" xr:uid="{0E04F31A-F288-4150-92AE-D9BCE786992C}"/>
    <hyperlink ref="H4" r:id="rId3" xr:uid="{D68B94CF-32D4-4CCF-ACA6-4ABBEEFA90C3}"/>
    <hyperlink ref="H5" r:id="rId4" xr:uid="{5E3B77BE-5AE3-4042-8F95-E0A032E44BDE}"/>
    <hyperlink ref="H11" r:id="rId5" display="https://www.zdnet.com/article/cybersecurity-new-hacking-group-targets-it-companies-in-supply-chain-attack-campaign/" xr:uid="{88A91291-3F28-4B1F-9467-0C405842CBFE}"/>
    <hyperlink ref="H8" r:id="rId6" xr:uid="{98EE7028-309D-4560-A72A-0FC7104F92F0}"/>
    <hyperlink ref="H12" r:id="rId7" xr:uid="{84FA062D-2B2E-4057-949C-85F13E140A4F}"/>
    <hyperlink ref="H6" r:id="rId8" xr:uid="{91AA0095-0E9A-4C81-923A-851ED8F26520}"/>
    <hyperlink ref="H10" r:id="rId9" xr:uid="{17D022FB-4D02-4D40-87E4-E21B07C0EDE5}"/>
    <hyperlink ref="H13" r:id="rId10" xr:uid="{64CC3088-0C2D-400C-B995-2825830ADE71}"/>
    <hyperlink ref="H7" r:id="rId11" xr:uid="{1F40B1ED-EA24-438D-8D54-3D92DC39C519}"/>
    <hyperlink ref="H14" r:id="rId12" xr:uid="{6B90BC39-A29E-46BD-BB5E-83B395C9776C}"/>
    <hyperlink ref="H15" r:id="rId13" display="https://arstechnica.com/information-technology/2017/09/ccleaner-malware-outbreak-is-much-worse-than-it-first-appeared/" xr:uid="{3DB1077E-C858-4F08-833F-CB9D389CB33B}"/>
    <hyperlink ref="H16" r:id="rId14" xr:uid="{864F62CE-C580-4EC8-9CB4-480B44B2E5DE}"/>
    <hyperlink ref="H17" r:id="rId15" xr:uid="{1E10419D-0F4C-49E4-AB3D-4595160D570F}"/>
    <hyperlink ref="H18" r:id="rId16" xr:uid="{3904F2B6-9C09-458D-B2C9-A8EAD36BBE11}"/>
    <hyperlink ref="H21" r:id="rId17" xr:uid="{500630C8-5185-4432-83F1-D32540D67486}"/>
    <hyperlink ref="H19" r:id="rId18" xr:uid="{2384AAC4-7965-4AE1-B390-D0FC6CCFF5B2}"/>
    <hyperlink ref="H74" r:id="rId19" xr:uid="{3BE42410-3D33-4734-AAFD-827CF67F892F}"/>
    <hyperlink ref="H23" r:id="rId20" xr:uid="{6BDE22CA-026C-427E-8AA6-E3F0C44369C6}"/>
    <hyperlink ref="H20" r:id="rId21" xr:uid="{9E25BF99-FC2A-4131-8E39-23ADA5D73211}"/>
    <hyperlink ref="H22" r:id="rId22" display="https://www.reuters.com/article/us-netherlands-huawei-tech/dutch-spy-agency-investigating-alleged-huawei-backdoor-volkskrant-idUSKCN1SM0UY ,https://www.wsj.com/articles/huawei-telecom-gear-much-more-vulnerable-to-hackers-than-rivals-equipment-report-says-11561501573 " xr:uid="{A8185865-4AB4-484A-A91C-283459A2237E}"/>
    <hyperlink ref="H26" r:id="rId23" xr:uid="{EA255B53-B8B6-4958-9743-D5DBE5233896}"/>
    <hyperlink ref="H25" r:id="rId24" xr:uid="{9B2E76C7-3B08-4515-B688-FB80EA0EFE22}"/>
    <hyperlink ref="H27" r:id="rId25" xr:uid="{B46524C4-322F-40E0-8DF5-742CC4AD883D}"/>
    <hyperlink ref="H24" r:id="rId26" xr:uid="{57F1C922-DB12-497C-A112-A992848B47E0}"/>
    <hyperlink ref="H28" r:id="rId27" xr:uid="{4AB9291B-4F2C-495C-8D6F-CF6C12260753}"/>
    <hyperlink ref="H36" r:id="rId28" xr:uid="{7FD1ED5C-DAEF-44B9-BC47-7AAFA2ECA8F2}"/>
    <hyperlink ref="H34" r:id="rId29" xr:uid="{E0C2E9DE-996F-437E-ADA8-97E836A518FD}"/>
    <hyperlink ref="H35" r:id="rId30" xr:uid="{3743F674-75FD-4956-990D-ACD6624AAD8D}"/>
    <hyperlink ref="H38" r:id="rId31" xr:uid="{2F6D1FE5-BA1B-4FA0-B9AA-265BC4DB7B85}"/>
    <hyperlink ref="H29" r:id="rId32" xr:uid="{2B85B75C-FE96-4FEB-AC91-5BA9A5BA5A6B}"/>
    <hyperlink ref="H30" r:id="rId33" xr:uid="{61625A57-338F-4470-83FE-4A38B6454226}"/>
    <hyperlink ref="H33" r:id="rId34" xr:uid="{54D6E4E9-2376-4320-8E08-721D0B91F44D}"/>
    <hyperlink ref="H32" r:id="rId35" xr:uid="{36A69172-89DF-42F9-B6C4-1987D96674E8}"/>
    <hyperlink ref="H37" r:id="rId36" xr:uid="{8D44E4EC-4DF6-4090-99F2-8DDDA14D6D72}"/>
    <hyperlink ref="H31" r:id="rId37" xr:uid="{37B55F80-D337-4A02-A406-94ED57D731C4}"/>
    <hyperlink ref="H42" r:id="rId38" xr:uid="{D24BD1A2-987D-4074-B90C-CDBFB77A415C}"/>
    <hyperlink ref="H39" r:id="rId39" xr:uid="{FB6BA7FF-3B99-4457-95F4-5C3F90932698}"/>
    <hyperlink ref="H40" r:id="rId40" xr:uid="{821705CE-D4B3-432F-A320-4136A4CB079F}"/>
    <hyperlink ref="H41" r:id="rId41" xr:uid="{AF7F0335-A136-43C9-BA71-CDA61D016948}"/>
    <hyperlink ref="H50" r:id="rId42" xr:uid="{A87FDEF4-7D02-4A30-8678-C1B1A7720A81}"/>
    <hyperlink ref="H46" r:id="rId43" xr:uid="{13358243-6F2E-4FE0-9335-E70991AF735D}"/>
    <hyperlink ref="H43" r:id="rId44" xr:uid="{FCB037A5-CFA8-40A5-BE9B-8140708CFDD9}"/>
    <hyperlink ref="H52" r:id="rId45" xr:uid="{E3AE1E27-569E-413B-8CCA-485D31653D51}"/>
    <hyperlink ref="H48" r:id="rId46" xr:uid="{05DC7026-50A7-4736-B4BC-65D7F7E71D72}"/>
    <hyperlink ref="H45" r:id="rId47" xr:uid="{014F01EE-D6D5-4F8F-AC54-2E9B538D860D}"/>
    <hyperlink ref="H44" r:id="rId48" xr:uid="{BB17D995-2D78-4640-AB0B-24A94E0DF5BB}"/>
    <hyperlink ref="H49" r:id="rId49" xr:uid="{27166D24-02D1-4B2F-A247-A2AAE8A7957D}"/>
    <hyperlink ref="H51" r:id="rId50" xr:uid="{F843772A-4A6A-468A-B935-6CFC239E976A}"/>
    <hyperlink ref="H57" r:id="rId51" xr:uid="{262668E7-D9DE-46E6-A575-EFD727DDD444}"/>
    <hyperlink ref="H59" r:id="rId52" xr:uid="{4541CA9A-AE4A-4728-ADC3-0749DF5EAAC6}"/>
    <hyperlink ref="H53" r:id="rId53" location="1da096fc36ec" xr:uid="{4510BCE3-36D3-4B66-9CD1-1E63D667DFC8}"/>
    <hyperlink ref="H56" r:id="rId54" xr:uid="{C0D1F4E1-913F-4C46-AD30-0131A6A12440}"/>
    <hyperlink ref="H58" r:id="rId55" xr:uid="{BCE1B924-7C54-4FEC-96EA-F4947F6266B6}"/>
    <hyperlink ref="H54" r:id="rId56" xr:uid="{218EA176-E578-4BAC-9134-D1A33D8BF734}"/>
    <hyperlink ref="H55" r:id="rId57" xr:uid="{1B9A657F-7AD4-4268-8BE9-77956BE0ECBE}"/>
    <hyperlink ref="H61" r:id="rId58" xr:uid="{A34D7B96-6123-4C59-920C-B78B6F0F5F20}"/>
    <hyperlink ref="H63" r:id="rId59" xr:uid="{1A1B6F1C-E427-4AA4-8FE1-8324A9900955}"/>
    <hyperlink ref="H60" r:id="rId60" xr:uid="{8E4AC518-6E68-47A5-8DA2-C613D2EE5D19}"/>
    <hyperlink ref="H62" r:id="rId61" xr:uid="{3D270741-64A8-4AC0-9767-62099002CC14}"/>
    <hyperlink ref="H64" r:id="rId62" xr:uid="{873F2758-8E1A-4B44-ADBC-EF61FB027098}"/>
    <hyperlink ref="H68" r:id="rId63" xr:uid="{2120381D-92F3-4FFF-B82E-030805354688}"/>
    <hyperlink ref="H66" r:id="rId64" xr:uid="{5D5635DB-E32C-47B4-92AF-6369A06A95B4}"/>
    <hyperlink ref="H65" r:id="rId65" xr:uid="{CCF47CD9-CE38-455D-9039-2C6AF88C56A3}"/>
    <hyperlink ref="H70" r:id="rId66" xr:uid="{B44C2CB7-BC8E-49BC-B246-44909B89381F}"/>
    <hyperlink ref="H69" r:id="rId67" xr:uid="{62C486DD-281E-483E-BA9B-5F24F129EA3D}"/>
    <hyperlink ref="H71" r:id="rId68" xr:uid="{E1520C7A-C89B-47E1-ADF0-2524883D6AD1}"/>
    <hyperlink ref="H73" r:id="rId69" xr:uid="{40751070-47E3-499D-B5EB-9BC14B19B87E}"/>
    <hyperlink ref="H75" r:id="rId70" xr:uid="{B8AB98EB-0FA3-4773-AAEA-F9C853D25CD8}"/>
    <hyperlink ref="H82" r:id="rId71" xr:uid="{9074651A-F9BE-4987-987E-8161E63F63E9}"/>
    <hyperlink ref="H83" r:id="rId72" xr:uid="{63CACA69-C860-4F73-9632-947556F48203}"/>
    <hyperlink ref="H84" r:id="rId73" xr:uid="{52AA46CD-3816-49E0-8E53-016B9B530000}"/>
    <hyperlink ref="H89" r:id="rId74" xr:uid="{15BAA6A2-B8D9-465E-8232-A7AF33C1FFFD}"/>
    <hyperlink ref="H80" r:id="rId75" xr:uid="{E7E600E7-27C3-46E3-A47B-73079AA6A4CB}"/>
    <hyperlink ref="H88" r:id="rId76" xr:uid="{D76641DE-4715-4EB8-8280-7072D928AC3B}"/>
    <hyperlink ref="H79" r:id="rId77" xr:uid="{BBA2E2E1-4C1F-4392-83D1-ABF9E404E3E8}"/>
    <hyperlink ref="H77" r:id="rId78" location="issuecomment-522967049" xr:uid="{45B8BD3A-54BE-49BB-880C-4F635D2111C0}"/>
    <hyperlink ref="H87" r:id="rId79" xr:uid="{0E3D9794-346A-44E5-80EE-B8695BF35DB1}"/>
    <hyperlink ref="H86" r:id="rId80" xr:uid="{9667356D-AEC0-4077-95C4-38008927ED07}"/>
    <hyperlink ref="H85" r:id="rId81" xr:uid="{1F3B9801-215B-45F6-873C-7F2A27B4DB00}"/>
    <hyperlink ref="H81" r:id="rId82" xr:uid="{FDD23E2E-95CA-4898-ACD5-951E59C7A106}"/>
    <hyperlink ref="H78" r:id="rId83" xr:uid="{7C1F48C9-852B-484A-9E3C-13672ED0D203}"/>
    <hyperlink ref="H76" r:id="rId84" xr:uid="{46328EFF-6814-4EB6-A374-12560700C32C}"/>
    <hyperlink ref="H90" r:id="rId85" xr:uid="{A38C9785-81D2-4132-99BE-768DC524CDCE}"/>
    <hyperlink ref="H103" r:id="rId86" xr:uid="{9D7FFD05-194F-4C2A-BE0B-B81367B25490}"/>
    <hyperlink ref="H99" r:id="rId87" xr:uid="{1DEF9147-8B64-419E-8086-D01046B12349}"/>
    <hyperlink ref="H102" r:id="rId88" display="https://krebsonsecurity.com/2019/06/tracing-the-supply-chain-attack-on-android-2/" xr:uid="{77CC29DC-1ECA-469E-9A6B-B735788B1EFC}"/>
    <hyperlink ref="H101" r:id="rId89" xr:uid="{7A756202-83AE-4D29-899E-221364308509}"/>
    <hyperlink ref="H9" r:id="rId90" xr:uid="{39D4A042-AC1E-42B4-9861-10A8BA873FEE}"/>
    <hyperlink ref="H91" r:id="rId91" xr:uid="{168D567A-54EC-4517-B855-D432DEC976A3}"/>
    <hyperlink ref="H96" r:id="rId92" xr:uid="{BC2DC4C2-EB4B-42FF-BB87-EEDC389113BD}"/>
    <hyperlink ref="H94" r:id="rId93" xr:uid="{AA296EF6-EC5E-45A9-B64E-6F915D492A92}"/>
    <hyperlink ref="H107" r:id="rId94" xr:uid="{5E26E3DC-B77A-4F1B-AB89-1589952A6817}"/>
    <hyperlink ref="H108" r:id="rId95" xr:uid="{31AA31A1-46A2-49EB-BDF5-1AF777277310}"/>
    <hyperlink ref="H93" r:id="rId96" xr:uid="{1704A0CD-E06D-446A-8A9B-CA837B6CE485}"/>
    <hyperlink ref="H106" r:id="rId97" xr:uid="{5D190258-9455-42D0-BE08-908408E866E7}"/>
    <hyperlink ref="H105" r:id="rId98" xr:uid="{99CE83F6-82F8-4381-9F0A-79D4E1E2A158}"/>
    <hyperlink ref="H92" r:id="rId99" xr:uid="{E845DFC5-7CE5-4558-BC00-C37F524ACA20}"/>
    <hyperlink ref="H95" r:id="rId100" xr:uid="{DE6CA8EA-F50A-4AD7-B09D-A6E8F41A17CD}"/>
    <hyperlink ref="H98" r:id="rId101" xr:uid="{71450284-B5BB-40E3-8DC4-65716FC1B8F8}"/>
    <hyperlink ref="H100" r:id="rId102" xr:uid="{9C9E14C4-F9F1-4448-888A-F4C3F6FCB484}"/>
    <hyperlink ref="H104" r:id="rId103" display="https://incolumitas.com/data/thesis.pdf" xr:uid="{B0254F34-9B44-4C02-9321-B8E6B59621BB}"/>
    <hyperlink ref="H97" r:id="rId104" xr:uid="{BD4A9930-0D25-42E4-B064-7EB538D23C15}"/>
    <hyperlink ref="H110" r:id="rId105" xr:uid="{6E4F6153-644F-4410-BA25-A07A29A2EA84}"/>
    <hyperlink ref="H111" r:id="rId106" xr:uid="{94B3EE39-66A6-4AB8-9A95-FE186FC88E4C}"/>
    <hyperlink ref="H109" r:id="rId107" xr:uid="{36F40885-7161-4DF6-9DD3-4ADCCF1B06D8}"/>
    <hyperlink ref="H112" r:id="rId108" xr:uid="{755D0E89-8798-429E-9D74-CCC906B65AC8}"/>
    <hyperlink ref="H142" r:id="rId109" xr:uid="{9CE5D017-7C64-4200-8703-120ACBAB9AC2}"/>
    <hyperlink ref="H134" r:id="rId110" xr:uid="{EC00DF08-C612-47BF-9E00-BD98A7DCBC4C}"/>
    <hyperlink ref="H199" r:id="rId111" xr:uid="{53960B01-4A49-4624-A7D1-337811BF119D}"/>
    <hyperlink ref="H166" r:id="rId112" location="1da096fc36ec" display="https://www.forbes.com/sites/andygreenberg/2011/07/22/apple-laptops-vulnerable-to-hack-that-kills-or-corrupts-batteries/ - 1da096fc36ec" xr:uid="{7448A5EF-4A7B-48C2-9914-A90764224968}"/>
    <hyperlink ref="H206" r:id="rId113" xr:uid="{7E19C376-9574-472E-B011-DB12285E7030}"/>
    <hyperlink ref="H141" r:id="rId114" xr:uid="{08E9EF01-10B4-4948-BD7B-946C733E2174}"/>
    <hyperlink ref="H116" r:id="rId115" xr:uid="{2A6A44A6-5BB9-432B-8980-C884F9F922D9}"/>
    <hyperlink ref="H183" r:id="rId116" xr:uid="{DDF20A63-7D46-440E-9B17-F370DB2E759B}"/>
    <hyperlink ref="H198" r:id="rId117" xr:uid="{5EF5D9D2-BA4D-4DC1-BE3E-F23D922F4F01}"/>
    <hyperlink ref="H165" r:id="rId118" xr:uid="{8A9B61E2-DA94-42EF-AD74-DF0A50F02A6A}"/>
    <hyperlink ref="H169" r:id="rId119" xr:uid="{83DBBCD0-426A-441B-B77E-8B68745AD0E2}"/>
    <hyperlink ref="H157" r:id="rId120" xr:uid="{38E6C03A-A310-4212-A66B-E453D1E829B4}"/>
    <hyperlink ref="H154" r:id="rId121" xr:uid="{C096559A-C10C-4000-8F08-007AA18ED2EC}"/>
    <hyperlink ref="H171" r:id="rId122" xr:uid="{1511898B-2187-4C4F-AD52-135D4CFA33C1}"/>
    <hyperlink ref="H126" r:id="rId123" xr:uid="{A9A2DF1E-37BA-4CF4-81E7-3C90996991FA}"/>
    <hyperlink ref="H220" r:id="rId124" xr:uid="{E6098E55-D4D5-4469-BB25-C138F920AFE6}"/>
    <hyperlink ref="H212" r:id="rId125" xr:uid="{42B71BB0-5C79-4DBC-983B-E490254A40D2}"/>
    <hyperlink ref="H186" r:id="rId126" xr:uid="{3CB35B38-BF0C-4DEB-B876-C29CBD0C5B47}"/>
    <hyperlink ref="H179" r:id="rId127" xr:uid="{ADA41B99-1329-4965-A3A5-DD1ED1AD1DB5}"/>
    <hyperlink ref="H131" r:id="rId128" xr:uid="{46A6F285-A22D-46E7-8A8E-DCBC41A5EE92}"/>
    <hyperlink ref="H211" r:id="rId129" xr:uid="{C8C5651C-9CBE-43CD-9DFB-C02564770069}"/>
    <hyperlink ref="H224" r:id="rId130" xr:uid="{B252C219-CC8E-409E-93BD-23FF60F8A0DA}"/>
    <hyperlink ref="H156" r:id="rId131" xr:uid="{C2450824-730F-418F-9F74-E752ECEC0C8C}"/>
    <hyperlink ref="H122" r:id="rId132" xr:uid="{64921476-50C9-4C4A-A556-502789EC4175}"/>
    <hyperlink ref="H208" r:id="rId133" xr:uid="{AEB2FC87-21F8-4A89-BFFE-F1239DABC5AF}"/>
    <hyperlink ref="H187" r:id="rId134" xr:uid="{B53AC2B6-E0D5-4172-B705-E9546CD6EBF7}"/>
    <hyperlink ref="H159" r:id="rId135" xr:uid="{BD0AD51C-70F6-44FE-8AB7-B0467D404E27}"/>
    <hyperlink ref="H158" r:id="rId136" xr:uid="{C9A2AE06-778A-465A-A85F-05C092428ECE}"/>
    <hyperlink ref="H148" r:id="rId137" xr:uid="{8CEB5437-D9F7-48C0-B043-EA7DCC8C69EA}"/>
    <hyperlink ref="H202" r:id="rId138" xr:uid="{E540A063-C647-4241-98BB-E85EA2096304}"/>
    <hyperlink ref="H136" r:id="rId139" xr:uid="{2F5C89CE-F4EE-4A7B-9790-174626E88CB9}"/>
    <hyperlink ref="H182" r:id="rId140" xr:uid="{2E7BAF71-E0E8-4EBD-BF51-BCA334E989CA}"/>
    <hyperlink ref="H138" r:id="rId141" xr:uid="{FB6487E6-BB2F-416A-BA39-1CDE69A429A7}"/>
    <hyperlink ref="H125" r:id="rId142" xr:uid="{2C596E2C-B69E-4BC5-894A-E08F7D330D6C}"/>
    <hyperlink ref="H207" r:id="rId143" xr:uid="{13C7CAD7-EAE0-47ED-9329-CC080E6E2B6B}"/>
    <hyperlink ref="H120" r:id="rId144" xr:uid="{B4D24AF0-11AE-41CC-9C0F-A7856584C3B3}"/>
    <hyperlink ref="H174" r:id="rId145" xr:uid="{32E66367-3638-4A19-9985-1AAC2D2198A8}"/>
    <hyperlink ref="H196" r:id="rId146" xr:uid="{8D98E835-D022-4485-838F-39E5B492CB81}"/>
    <hyperlink ref="H140" r:id="rId147" xr:uid="{1CBEED0E-17EA-4EE9-8C01-0E3876A62C67}"/>
    <hyperlink ref="H150" r:id="rId148" xr:uid="{F04B897E-BC7A-4515-881C-C0690C48772F}"/>
    <hyperlink ref="H149" r:id="rId149" xr:uid="{D7406210-7006-43E5-AFCF-DE720753F4DA}"/>
    <hyperlink ref="H155" r:id="rId150" xr:uid="{EFC91818-0A9A-4CD5-A54A-F4D0574EA257}"/>
    <hyperlink ref="H193" r:id="rId151" xr:uid="{6A8BF413-D799-4ADB-ACAB-AF11F8BB00F9}"/>
    <hyperlink ref="H161" r:id="rId152" xr:uid="{45CF4AB4-D17D-4BA8-BB9E-BD254405D161}"/>
    <hyperlink ref="H147" r:id="rId153" xr:uid="{80E7C83B-AAF9-4B27-A45B-9C47D83EFB9B}"/>
    <hyperlink ref="H117" r:id="rId154" xr:uid="{1DA0DB9F-CF46-4D08-AA9C-03166CB87A7B}"/>
    <hyperlink ref="H219" r:id="rId155" xr:uid="{4B1B0DFA-5A94-4FBE-A77C-66B59DF87670}"/>
    <hyperlink ref="H214" r:id="rId156" xr:uid="{100F0297-CDC9-43F4-9935-DB6343F5E011}"/>
    <hyperlink ref="H172" r:id="rId157" xr:uid="{28A493E3-437F-4BE7-A687-5270BC4896F1}"/>
    <hyperlink ref="H146" r:id="rId158" xr:uid="{4A0DA147-1C0E-4FA7-9935-A39E45328179}"/>
    <hyperlink ref="H143" r:id="rId159" xr:uid="{49EDCC90-28E1-40F9-87E5-7082F30F2B29}"/>
    <hyperlink ref="H152" r:id="rId160" xr:uid="{5A6E161D-CF2A-457D-B877-C4B13E38049A}"/>
    <hyperlink ref="H130" r:id="rId161" xr:uid="{AD294315-4A2D-42C5-8C76-EB1FCFCEDA45}"/>
    <hyperlink ref="H209" r:id="rId162" xr:uid="{B6318422-A026-4480-9ABD-22D4D466A8E0}"/>
    <hyperlink ref="H176" r:id="rId163" xr:uid="{98047A0A-00B2-4E15-A83C-5BC751B294D4}"/>
    <hyperlink ref="H221" r:id="rId164" xr:uid="{6E7E9832-FAAE-471A-ADCD-33BA55798EAA}"/>
    <hyperlink ref="H218" r:id="rId165" xr:uid="{D8417ECA-625B-48DA-B792-8F1A744FCC86}"/>
    <hyperlink ref="H118" r:id="rId166" xr:uid="{716732BD-D92A-42E7-A4B3-03FFB59C6169}"/>
    <hyperlink ref="H205" r:id="rId167" xr:uid="{7D1C2264-C66E-47D9-93B4-8F40CA713B64}"/>
    <hyperlink ref="H225" r:id="rId168" xr:uid="{5658D72C-1129-4C6B-82AB-49DB98F94FA0}"/>
    <hyperlink ref="H181" r:id="rId169" xr:uid="{29EE2CAB-3410-47A0-B542-E8B1B34C1771}"/>
    <hyperlink ref="H170" r:id="rId170" xr:uid="{D49A5FAD-CAFD-42D6-94C6-0DD8B6C7CE17}"/>
    <hyperlink ref="H213" r:id="rId171" xr:uid="{8AAEED01-2574-4D30-8F31-AA5E05A0F045}"/>
    <hyperlink ref="H119" r:id="rId172" xr:uid="{0F8135DA-96B3-4E9B-84BA-0F17D288EDD2}"/>
    <hyperlink ref="H197" r:id="rId173" xr:uid="{75423018-79AE-46DD-9725-EEEFE0C21705}"/>
    <hyperlink ref="H121" r:id="rId174" xr:uid="{08B70563-3CE2-448B-88FC-D04CC7EC756F}"/>
    <hyperlink ref="H173" r:id="rId175" xr:uid="{7374E9D0-5F15-43C2-AEA4-40C8BD78C358}"/>
    <hyperlink ref="H201" r:id="rId176" xr:uid="{58977A9E-9D26-4F2E-B694-5858C76F9AF3}"/>
    <hyperlink ref="H203" r:id="rId177" xr:uid="{5B3AF31E-CA3C-42BB-9BC7-0335D7805D27}"/>
    <hyperlink ref="H175" r:id="rId178" xr:uid="{72C15366-4B2F-48F4-B549-180254F9D920}"/>
    <hyperlink ref="H195" r:id="rId179" xr:uid="{0A2D4634-C29A-4EBF-93B8-660142D15F05}"/>
    <hyperlink ref="H153" r:id="rId180" xr:uid="{46D04C2A-D231-44F4-8264-5F6DB8E08EE0}"/>
    <hyperlink ref="H115" r:id="rId181" xr:uid="{D29CEC26-FA1B-4D43-84ED-E4DE49C7099D}"/>
    <hyperlink ref="H192" r:id="rId182" xr:uid="{059A2241-5CAD-4A06-AC62-9591F2623776}"/>
    <hyperlink ref="H194" r:id="rId183" display="http://welivesecurity.com/2019/03/11/gaming-industry-scope-attackers-asia/" xr:uid="{F820DC9B-5A48-42E7-8A5A-5725936B237C}"/>
    <hyperlink ref="H145" r:id="rId184" xr:uid="{CF9F5479-B4C7-4289-BEE6-F8CC819A3662}"/>
    <hyperlink ref="H123" r:id="rId185" xr:uid="{20294D52-BE5C-4900-AE6F-0290BC7CF442}"/>
    <hyperlink ref="H177" r:id="rId186" xr:uid="{D36C9EC0-598E-49AC-AC40-BC42B428B910}"/>
    <hyperlink ref="H184" r:id="rId187" xr:uid="{29956917-C692-4AC9-A59E-0DD8A627E61A}"/>
    <hyperlink ref="H188" r:id="rId188" xr:uid="{BAEE6EEA-17A5-40D2-8067-E5AC51745A5D}"/>
    <hyperlink ref="H191" r:id="rId189" xr:uid="{87447D6E-9048-4B5E-8477-2EFCE797BA6F}"/>
    <hyperlink ref="H127" r:id="rId190" xr:uid="{4C25DF3B-B4BB-4348-943B-FC046160455E}"/>
    <hyperlink ref="H189" r:id="rId191" xr:uid="{7F09FC31-CD39-4268-B415-817982C48D5F}"/>
    <hyperlink ref="H129" r:id="rId192" xr:uid="{347309B7-2BD1-4526-A79F-A215E8BFCFC8}"/>
    <hyperlink ref="H167" r:id="rId193" xr:uid="{3C69E4F5-93AA-4944-8269-06E5BAD7A813}"/>
    <hyperlink ref="H178" r:id="rId194" xr:uid="{86A09F7B-BCDF-407C-8B82-A920493825A7}"/>
    <hyperlink ref="H162" r:id="rId195" xr:uid="{FC5AA0E2-7C66-4634-A019-D18D9F007266}"/>
    <hyperlink ref="H222" r:id="rId196" xr:uid="{7812A055-2D02-43A8-92F8-BC0479D0A1E5}"/>
    <hyperlink ref="H164" r:id="rId197" xr:uid="{F09B7CCB-C324-40F5-A911-610B9F937ED7}"/>
    <hyperlink ref="H168" r:id="rId198" xr:uid="{E8B55E63-1D53-43C3-991D-C4375026D6C9}"/>
    <hyperlink ref="H210" r:id="rId199" xr:uid="{61AB5335-2033-474A-BCC0-121DAC5D3F8E}"/>
    <hyperlink ref="H144" r:id="rId200" xr:uid="{EE7FB533-2F6C-4C06-B379-152964C7BDFC}"/>
    <hyperlink ref="H180" r:id="rId201" xr:uid="{5B024A66-C53F-452B-A1E4-16B6BFD24EF9}"/>
    <hyperlink ref="H47" r:id="rId202" xr:uid="{9942FFA2-D0A6-4C49-896A-F4412B8F088B}"/>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4D5E9-F9AC-4D80-8750-331F6C8FC709}">
  <sheetPr codeName="Sheet10"/>
  <dimension ref="A1"/>
  <sheetViews>
    <sheetView workbookViewId="0"/>
  </sheetViews>
  <sheetFormatPr baseColWidth="10" defaultColWidth="8.83203125"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18EB0-F09A-4237-9224-F82F917478B1}">
  <sheetPr codeName="Sheet11"/>
  <dimension ref="A1:B1"/>
  <sheetViews>
    <sheetView workbookViewId="0">
      <selection activeCell="B1" sqref="B1"/>
    </sheetView>
  </sheetViews>
  <sheetFormatPr baseColWidth="10" defaultColWidth="8.83203125" defaultRowHeight="15"/>
  <sheetData>
    <row r="1" spans="1:2">
      <c r="A1" t="s">
        <v>1774</v>
      </c>
      <c r="B1" t="s">
        <v>1775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9B020-ADDC-4D45-8A5E-26FA3FDCF488}">
  <sheetPr codeName="Sheet1"/>
  <dimension ref="A1:F45"/>
  <sheetViews>
    <sheetView topLeftCell="A25" workbookViewId="0">
      <selection activeCell="C54" sqref="C54"/>
    </sheetView>
  </sheetViews>
  <sheetFormatPr baseColWidth="10" defaultColWidth="8.83203125" defaultRowHeight="15"/>
  <cols>
    <col min="2" max="2" width="6" style="29" bestFit="1" customWidth="1"/>
    <col min="3" max="3" width="109.83203125" bestFit="1" customWidth="1"/>
    <col min="5" max="5" width="11.33203125" customWidth="1"/>
  </cols>
  <sheetData>
    <row r="1" spans="2:6">
      <c r="B1" s="152" t="s">
        <v>1776</v>
      </c>
      <c r="C1" s="20" t="s">
        <v>1777</v>
      </c>
      <c r="D1" s="20" t="s">
        <v>1778</v>
      </c>
      <c r="E1" s="20" t="s">
        <v>1779</v>
      </c>
      <c r="F1" s="20" t="s">
        <v>1780</v>
      </c>
    </row>
    <row r="2" spans="2:6">
      <c r="B2" s="29">
        <v>1</v>
      </c>
      <c r="C2" s="116" t="s">
        <v>1039</v>
      </c>
    </row>
    <row r="3" spans="2:6">
      <c r="B3" s="29">
        <v>2</v>
      </c>
      <c r="C3" s="116" t="s">
        <v>1097</v>
      </c>
    </row>
    <row r="4" spans="2:6">
      <c r="B4" s="29">
        <v>3</v>
      </c>
      <c r="C4" s="116" t="s">
        <v>1104</v>
      </c>
    </row>
    <row r="5" spans="2:6">
      <c r="B5" s="29">
        <v>4</v>
      </c>
      <c r="C5" s="116" t="s">
        <v>1033</v>
      </c>
    </row>
    <row r="6" spans="2:6">
      <c r="B6" s="29">
        <v>5</v>
      </c>
      <c r="C6" s="116" t="s">
        <v>1045</v>
      </c>
      <c r="D6" s="116" t="s">
        <v>1781</v>
      </c>
    </row>
    <row r="7" spans="2:6">
      <c r="B7" s="29">
        <v>6</v>
      </c>
      <c r="C7" s="116" t="s">
        <v>934</v>
      </c>
      <c r="D7" s="116" t="s">
        <v>1781</v>
      </c>
    </row>
    <row r="8" spans="2:6">
      <c r="B8" s="29">
        <v>7</v>
      </c>
      <c r="C8" s="116" t="s">
        <v>896</v>
      </c>
      <c r="D8" s="116" t="s">
        <v>1781</v>
      </c>
    </row>
    <row r="9" spans="2:6">
      <c r="B9" s="29">
        <v>8</v>
      </c>
      <c r="C9" s="116" t="s">
        <v>1110</v>
      </c>
    </row>
    <row r="10" spans="2:6">
      <c r="B10" s="29">
        <v>9</v>
      </c>
      <c r="C10" s="116" t="s">
        <v>1782</v>
      </c>
    </row>
    <row r="11" spans="2:6">
      <c r="B11" s="29">
        <v>10</v>
      </c>
      <c r="C11" s="116" t="s">
        <v>860</v>
      </c>
    </row>
    <row r="12" spans="2:6">
      <c r="B12" s="29">
        <v>11</v>
      </c>
      <c r="C12" s="116" t="s">
        <v>939</v>
      </c>
      <c r="D12" s="116" t="s">
        <v>1783</v>
      </c>
    </row>
    <row r="13" spans="2:6">
      <c r="B13" s="29">
        <v>12</v>
      </c>
      <c r="C13" s="116" t="s">
        <v>608</v>
      </c>
      <c r="D13" s="116" t="s">
        <v>1781</v>
      </c>
    </row>
    <row r="14" spans="2:6">
      <c r="B14" s="29">
        <v>13</v>
      </c>
      <c r="C14" s="116" t="s">
        <v>1784</v>
      </c>
    </row>
    <row r="15" spans="2:6">
      <c r="B15" s="29">
        <v>14</v>
      </c>
      <c r="C15" s="116" t="s">
        <v>1785</v>
      </c>
      <c r="D15" s="116" t="s">
        <v>1781</v>
      </c>
      <c r="E15" t="s">
        <v>1786</v>
      </c>
    </row>
    <row r="16" spans="2:6">
      <c r="B16" s="29">
        <v>15</v>
      </c>
      <c r="C16" s="116" t="s">
        <v>200</v>
      </c>
      <c r="E16" t="s">
        <v>1786</v>
      </c>
      <c r="F16" t="s">
        <v>1787</v>
      </c>
    </row>
    <row r="17" spans="1:6">
      <c r="B17" s="29">
        <v>16</v>
      </c>
      <c r="C17" s="116" t="s">
        <v>107</v>
      </c>
      <c r="D17" s="116" t="s">
        <v>1781</v>
      </c>
      <c r="E17" t="s">
        <v>1786</v>
      </c>
    </row>
    <row r="18" spans="1:6">
      <c r="B18" s="29">
        <v>17</v>
      </c>
      <c r="C18" s="116" t="s">
        <v>126</v>
      </c>
      <c r="D18" s="116" t="s">
        <v>1781</v>
      </c>
      <c r="E18" t="s">
        <v>1786</v>
      </c>
    </row>
    <row r="19" spans="1:6">
      <c r="B19" s="29">
        <v>18</v>
      </c>
      <c r="C19" s="116" t="s">
        <v>1346</v>
      </c>
      <c r="E19" t="s">
        <v>1786</v>
      </c>
      <c r="F19" t="s">
        <v>1788</v>
      </c>
    </row>
    <row r="20" spans="1:6">
      <c r="A20" s="157" t="s">
        <v>1789</v>
      </c>
      <c r="B20" s="29">
        <v>19</v>
      </c>
      <c r="C20" s="116" t="s">
        <v>1790</v>
      </c>
      <c r="E20" t="s">
        <v>1786</v>
      </c>
    </row>
    <row r="21" spans="1:6">
      <c r="B21" s="29">
        <v>20</v>
      </c>
      <c r="C21" s="116" t="s">
        <v>1791</v>
      </c>
      <c r="E21" t="s">
        <v>1786</v>
      </c>
    </row>
    <row r="22" spans="1:6">
      <c r="B22" s="29">
        <v>21</v>
      </c>
      <c r="C22" s="116" t="s">
        <v>1792</v>
      </c>
      <c r="E22" t="s">
        <v>1786</v>
      </c>
    </row>
    <row r="23" spans="1:6">
      <c r="B23" s="29">
        <v>22</v>
      </c>
      <c r="C23" s="116" t="s">
        <v>1091</v>
      </c>
      <c r="E23" t="s">
        <v>1786</v>
      </c>
    </row>
    <row r="24" spans="1:6">
      <c r="B24" s="29">
        <v>23</v>
      </c>
      <c r="C24" s="116" t="s">
        <v>1068</v>
      </c>
      <c r="E24" t="s">
        <v>1786</v>
      </c>
    </row>
    <row r="25" spans="1:6">
      <c r="B25" s="29">
        <v>24</v>
      </c>
      <c r="C25" s="116" t="s">
        <v>1116</v>
      </c>
      <c r="E25" t="s">
        <v>1786</v>
      </c>
    </row>
    <row r="26" spans="1:6">
      <c r="B26" s="29">
        <v>25</v>
      </c>
      <c r="C26" s="116" t="s">
        <v>1063</v>
      </c>
      <c r="E26" t="s">
        <v>1786</v>
      </c>
    </row>
    <row r="27" spans="1:6">
      <c r="B27" s="29">
        <v>26</v>
      </c>
      <c r="C27" s="116" t="s">
        <v>1793</v>
      </c>
      <c r="E27" t="s">
        <v>1786</v>
      </c>
    </row>
    <row r="28" spans="1:6">
      <c r="B28" s="29">
        <v>27</v>
      </c>
      <c r="C28" s="116" t="s">
        <v>1794</v>
      </c>
      <c r="E28" t="s">
        <v>1795</v>
      </c>
      <c r="F28" t="s">
        <v>1796</v>
      </c>
    </row>
    <row r="29" spans="1:6">
      <c r="B29" s="29">
        <v>28</v>
      </c>
      <c r="C29" s="116" t="s">
        <v>1797</v>
      </c>
      <c r="E29" t="s">
        <v>1786</v>
      </c>
    </row>
    <row r="30" spans="1:6">
      <c r="B30" s="29">
        <v>29</v>
      </c>
      <c r="C30" s="116" t="s">
        <v>1798</v>
      </c>
      <c r="E30" t="s">
        <v>1786</v>
      </c>
    </row>
    <row r="31" spans="1:6">
      <c r="C31" s="116" t="s">
        <v>1153</v>
      </c>
    </row>
    <row r="32" spans="1:6">
      <c r="C32" s="113" t="s">
        <v>1799</v>
      </c>
    </row>
    <row r="33" spans="3:4">
      <c r="C33" s="113" t="s">
        <v>1800</v>
      </c>
    </row>
    <row r="34" spans="3:4">
      <c r="C34" s="153" t="s">
        <v>1801</v>
      </c>
      <c r="D34" s="153"/>
    </row>
    <row r="35" spans="3:4">
      <c r="C35" s="113" t="s">
        <v>1802</v>
      </c>
    </row>
    <row r="36" spans="3:4">
      <c r="C36" s="113" t="s">
        <v>1803</v>
      </c>
    </row>
    <row r="37" spans="3:4">
      <c r="C37" s="113" t="s">
        <v>1804</v>
      </c>
      <c r="D37" t="s">
        <v>1805</v>
      </c>
    </row>
    <row r="38" spans="3:4">
      <c r="C38" s="113" t="s">
        <v>1806</v>
      </c>
      <c r="D38" s="153" t="s">
        <v>1807</v>
      </c>
    </row>
    <row r="39" spans="3:4">
      <c r="C39" s="116" t="s">
        <v>1808</v>
      </c>
      <c r="D39" s="153" t="s">
        <v>1809</v>
      </c>
    </row>
    <row r="40" spans="3:4">
      <c r="C40" s="116" t="s">
        <v>1810</v>
      </c>
      <c r="D40" t="s">
        <v>1811</v>
      </c>
    </row>
    <row r="41" spans="3:4">
      <c r="C41" s="116" t="s">
        <v>1033</v>
      </c>
      <c r="D41" t="s">
        <v>1812</v>
      </c>
    </row>
    <row r="42" spans="3:4">
      <c r="C42" s="116" t="s">
        <v>1039</v>
      </c>
      <c r="D42" t="s">
        <v>1813</v>
      </c>
    </row>
    <row r="43" spans="3:4">
      <c r="C43" s="116" t="s">
        <v>1814</v>
      </c>
      <c r="D43" t="s">
        <v>1815</v>
      </c>
    </row>
    <row r="44" spans="3:4">
      <c r="C44" s="116" t="s">
        <v>1781</v>
      </c>
      <c r="D44" t="s">
        <v>1816</v>
      </c>
    </row>
    <row r="45" spans="3:4">
      <c r="C45" s="116" t="s">
        <v>1783</v>
      </c>
      <c r="D45" t="s">
        <v>1816</v>
      </c>
    </row>
  </sheetData>
  <hyperlinks>
    <hyperlink ref="C3" r:id="rId1" xr:uid="{8E43345D-D472-417B-B008-20EEC8742DC2}"/>
    <hyperlink ref="C4" r:id="rId2" xr:uid="{97656CE9-86A7-4794-A288-21104E6B7B5B}"/>
    <hyperlink ref="C2" r:id="rId3" xr:uid="{B52DF189-5E0E-46CF-BC51-5B8DAE0F8E2C}"/>
    <hyperlink ref="C5" r:id="rId4" xr:uid="{21E9BDDD-909E-4B3D-B8C9-A2EFAA050849}"/>
    <hyperlink ref="C6" r:id="rId5" xr:uid="{79494421-AF89-4073-8EA9-C666A4BB708A}"/>
    <hyperlink ref="D6" r:id="rId6" xr:uid="{8C4739C7-B883-4C84-9363-DFAE036FED02}"/>
    <hyperlink ref="C7" r:id="rId7" xr:uid="{17BA99D7-65F7-4D9E-B073-25DF559BC963}"/>
    <hyperlink ref="C8" r:id="rId8" xr:uid="{8AE50287-17A2-448E-9EFF-F523085C0367}"/>
    <hyperlink ref="C9" r:id="rId9" xr:uid="{3DD96D71-A657-4B78-AB7D-551F664840F9}"/>
    <hyperlink ref="D7:D8" r:id="rId10" display="https://github.com/IQTLabs/software-supply-chain-compromises" xr:uid="{AFE09335-C983-4042-BAB6-0991C5101BD7}"/>
    <hyperlink ref="C10" r:id="rId11" xr:uid="{66689603-EE2D-4D0A-8806-11A17D85F437}"/>
    <hyperlink ref="C11" r:id="rId12" xr:uid="{CC11F9B4-69D2-41BB-A576-9A42C764281B}"/>
    <hyperlink ref="C12" r:id="rId13" xr:uid="{ED6562F0-B417-4CA3-91BA-A25C9473F7F9}"/>
    <hyperlink ref="D12" r:id="rId14" xr:uid="{FB336F0E-FF84-46C8-9B3F-2905B43674E2}"/>
    <hyperlink ref="C13" r:id="rId15" xr:uid="{54FCFE57-7C2B-4A32-A663-368711BA0C05}"/>
    <hyperlink ref="D13" r:id="rId16" xr:uid="{B54A5B7F-5BFF-4F05-8CCC-559B4DA51C8F}"/>
    <hyperlink ref="C15" r:id="rId17" xr:uid="{4D56D18B-7EBA-4159-A6D8-232A2A575F55}"/>
    <hyperlink ref="D15" r:id="rId18" xr:uid="{CC955D1F-2AB4-4632-A4F1-7F5C3A461D04}"/>
    <hyperlink ref="C16" r:id="rId19" xr:uid="{EFE9A837-B2ED-4A66-A37F-F05C211A9369}"/>
    <hyperlink ref="C17" r:id="rId20" xr:uid="{788079FC-A925-4078-9080-ED76EE212EC1}"/>
    <hyperlink ref="D17" r:id="rId21" xr:uid="{B53525C2-11C8-496F-8405-79F5ED4F65C6}"/>
    <hyperlink ref="C18" r:id="rId22" xr:uid="{691B59B3-D3D4-4453-A7F7-06CD0FC4032F}"/>
    <hyperlink ref="D18" r:id="rId23" xr:uid="{D2243492-EE6D-4D84-836C-FEED2F5BEC3E}"/>
    <hyperlink ref="C14" r:id="rId24" xr:uid="{409BBB0B-311C-435A-B880-2B9B3B99AA1E}"/>
    <hyperlink ref="C19" r:id="rId25" xr:uid="{7A9F123D-1DD0-4170-B676-D0BB4A1C6B69}"/>
    <hyperlink ref="C20" r:id="rId26" xr:uid="{0D1DD286-98BC-4B64-9932-70A326EF5B6C}"/>
    <hyperlink ref="C21" r:id="rId27" xr:uid="{1C76B753-A012-4237-ABC3-E016AEB946DE}"/>
    <hyperlink ref="C22" r:id="rId28" xr:uid="{EA84A09B-A883-4428-A645-4FDD97D56929}"/>
    <hyperlink ref="C23" r:id="rId29" xr:uid="{63C9EC3B-28F8-4B46-A422-92EDE9548CF8}"/>
    <hyperlink ref="C24" r:id="rId30" xr:uid="{E21D8A34-2070-4980-BF75-F87F1B3C9B3E}"/>
    <hyperlink ref="C25" r:id="rId31" xr:uid="{A7C533DE-9F74-4E01-ABB5-8F0CE2E716AD}"/>
    <hyperlink ref="C26" r:id="rId32" xr:uid="{44F1C098-61CA-4ADD-A3EF-D9A183A780EB}"/>
    <hyperlink ref="C27" r:id="rId33" xr:uid="{C578457F-9AD4-4F94-83E2-107BB657156F}"/>
    <hyperlink ref="C28" r:id="rId34" xr:uid="{F789FAC2-FF09-4D45-8521-C131FE8D7B5D}"/>
    <hyperlink ref="C29" r:id="rId35" xr:uid="{B1282E03-513A-420B-A8E6-B1F1E29F8E2D}"/>
    <hyperlink ref="C30" r:id="rId36" xr:uid="{072BD07A-A22A-4B23-BB18-E581C19AD53B}"/>
    <hyperlink ref="C31" r:id="rId37" xr:uid="{F4ED175B-C5B0-4C99-A01C-1725BCFDF8E1}"/>
    <hyperlink ref="C32" r:id="rId38" xr:uid="{D6F3FCBC-978B-490C-8532-5B65E56E8DEE}"/>
    <hyperlink ref="C33" r:id="rId39" xr:uid="{F502D7CC-E641-462B-8D31-B9380AEB28D7}"/>
    <hyperlink ref="C39" r:id="rId40" xr:uid="{3F03ED1F-FB33-4194-BAC3-8D14D6178562}"/>
    <hyperlink ref="C40" r:id="rId41" xr:uid="{389E72FE-50C7-48E9-B3F8-54DF8007BAFB}"/>
    <hyperlink ref="C41" r:id="rId42" xr:uid="{44F3A005-EA04-4D51-A2D9-EAC4A6A4B452}"/>
    <hyperlink ref="C42" r:id="rId43" xr:uid="{EDFC249C-B5B9-42A2-ADCF-2E9E273E3F26}"/>
    <hyperlink ref="C43" r:id="rId44" xr:uid="{32693F97-7EFC-497B-8FE3-12D0F5DF695B}"/>
    <hyperlink ref="C35" r:id="rId45" xr:uid="{A7D4421D-764B-4A6D-A521-3D3CE4A54A17}"/>
    <hyperlink ref="C36" r:id="rId46" xr:uid="{5223CCA3-6204-4482-8DC5-5548D4CBC552}"/>
    <hyperlink ref="C37" r:id="rId47" xr:uid="{46772888-2E82-45F7-A62B-FF5D80D9727F}"/>
    <hyperlink ref="C38" r:id="rId48" xr:uid="{ECCBDE6C-E15F-4AF1-8FCB-F9A367F1F93B}"/>
    <hyperlink ref="C44" r:id="rId49" xr:uid="{B285A4A0-29B3-4E31-AE5D-5DE4AF6FB562}"/>
    <hyperlink ref="C45" r:id="rId50" xr:uid="{BE8BFF4A-D3F8-463D-847D-F55958DEF535}"/>
  </hyperlinks>
  <pageMargins left="0.7" right="0.7" top="0.75" bottom="0.75" header="0.3" footer="0.3"/>
  <pageSetup orientation="portrait" r:id="rId51"/>
  <legacyDrawing r:id="rId5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79281-39A1-4366-8B7F-0261BEB9F1FF}">
  <dimension ref="A1"/>
  <sheetViews>
    <sheetView workbookViewId="0"/>
  </sheetViews>
  <sheetFormatPr baseColWidth="10" defaultColWidth="8.83203125"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2BE5F-63CB-4306-AC5D-38BB336F7161}">
  <sheetPr codeName="Sheet12"/>
  <dimension ref="A1"/>
  <sheetViews>
    <sheetView workbookViewId="0">
      <selection activeCell="B1" sqref="B1"/>
    </sheetView>
  </sheetViews>
  <sheetFormatPr baseColWidth="10" defaultColWidth="8.83203125" defaultRowHeight="15"/>
  <sheetData>
    <row r="1" spans="1:1">
      <c r="A1" s="139">
        <v>44470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98EC77A4241046B00042E714432DCF" ma:contentTypeVersion="18" ma:contentTypeDescription="Create a new document." ma:contentTypeScope="" ma:versionID="d1e31984983b14f28d451a8370f45b63">
  <xsd:schema xmlns:xsd="http://www.w3.org/2001/XMLSchema" xmlns:xs="http://www.w3.org/2001/XMLSchema" xmlns:p="http://schemas.microsoft.com/office/2006/metadata/properties" xmlns:ns2="46f8c134-3655-4b7f-a861-0a54193e5883" xmlns:ns3="524b8a52-4bca-4208-9a8a-241c3482aeb5" targetNamespace="http://schemas.microsoft.com/office/2006/metadata/properties" ma:root="true" ma:fieldsID="f0dc36328807cd28302aebc607438562" ns2:_="" ns3:_="">
    <xsd:import namespace="46f8c134-3655-4b7f-a861-0a54193e5883"/>
    <xsd:import namespace="524b8a52-4bca-4208-9a8a-241c3482ae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AdditionalNot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f8c134-3655-4b7f-a861-0a54193e58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14ff546-2ebc-477d-bf66-1c6cc1cc0046" ma:termSetId="09814cd3-568e-fe90-9814-8d621ff8fb84" ma:anchorId="fba54fb3-c3e1-fe81-a776-ca4b69148c4d" ma:open="true" ma:isKeyword="false">
      <xsd:complexType>
        <xsd:sequence>
          <xsd:element ref="pc:Terms" minOccurs="0" maxOccurs="1"/>
        </xsd:sequence>
      </xsd:complexType>
    </xsd:element>
    <xsd:element name="AdditionalNotes" ma:index="24" nillable="true" ma:displayName="Additional Notes" ma:format="Dropdown" ma:internalName="Additional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4b8a52-4bca-4208-9a8a-241c3482aeb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cc8aaad-b21c-47f2-ad5c-52096c5aecc8}" ma:internalName="TaxCatchAll" ma:showField="CatchAllData" ma:web="524b8a52-4bca-4208-9a8a-241c3482ae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6f8c134-3655-4b7f-a861-0a54193e5883">
      <Terms xmlns="http://schemas.microsoft.com/office/infopath/2007/PartnerControls"/>
    </lcf76f155ced4ddcb4097134ff3c332f>
    <TaxCatchAll xmlns="524b8a52-4bca-4208-9a8a-241c3482aeb5" xsi:nil="true"/>
    <AdditionalNotes xmlns="46f8c134-3655-4b7f-a861-0a54193e588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4BC1FF-9619-49EA-AB48-3BD478811D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f8c134-3655-4b7f-a861-0a54193e5883"/>
    <ds:schemaRef ds:uri="524b8a52-4bca-4208-9a8a-241c3482ae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5EE2BF-4C8D-47BD-A231-316E6A9E8E7C}">
  <ds:schemaRefs>
    <ds:schemaRef ds:uri="46f8c134-3655-4b7f-a861-0a54193e5883"/>
    <ds:schemaRef ds:uri="http://purl.org/dc/elements/1.1/"/>
    <ds:schemaRef ds:uri="http://schemas.microsoft.com/office/2006/documentManagement/types"/>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524b8a52-4bca-4208-9a8a-241c3482aeb5"/>
    <ds:schemaRef ds:uri="http://schemas.microsoft.com/office/2006/metadata/properties"/>
  </ds:schemaRefs>
</ds:datastoreItem>
</file>

<file path=customXml/itemProps3.xml><?xml version="1.0" encoding="utf-8"?>
<ds:datastoreItem xmlns:ds="http://schemas.openxmlformats.org/officeDocument/2006/customXml" ds:itemID="{C622170F-70FD-4F25-A816-DBA7572BA3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Data</vt:lpstr>
      <vt:lpstr>Bank</vt:lpstr>
      <vt:lpstr>Heat Maps</vt:lpstr>
      <vt:lpstr>Waterfall Graphic</vt:lpstr>
      <vt:lpstr>Chart Tables</vt:lpstr>
      <vt:lpstr>Charts</vt:lpstr>
      <vt:lpstr>Jan 2021 Additions</vt:lpstr>
      <vt:lpstr>Jan 2021 Edits</vt:lpstr>
      <vt:lpstr>Oct 2021 Additions</vt:lpstr>
      <vt:lpstr>Oct 2021 Edits</vt:lpstr>
      <vt:lpstr>May 2022 Additions</vt:lpstr>
      <vt:lpstr>2023</vt:lpstr>
      <vt:lpstr>Changlog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Stewart Scott</dc:creator>
  <cp:keywords/>
  <dc:description/>
  <cp:lastModifiedBy>William Loomis</cp:lastModifiedBy>
  <cp:revision/>
  <dcterms:created xsi:type="dcterms:W3CDTF">2020-05-18T19:35:36Z</dcterms:created>
  <dcterms:modified xsi:type="dcterms:W3CDTF">2023-09-19T17:12:44Z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0x0101000198EC77A4241046B00042E714432DCF</vt:lpwstr>
  </property>
  <property fmtid="{D5CDD505-2E9C-101B-9397-08002B2CF9AE}" pid="3" name="MediaServiceImageTags">
    <vt:lpwstr/>
  </property>
</Properties>
</file>